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pil\Desktop\"/>
    </mc:Choice>
  </mc:AlternateContent>
  <xr:revisionPtr revIDLastSave="0" documentId="8_{0F597B06-56AE-4945-BD05-EA55A87BA49D}" xr6:coauthVersionLast="47" xr6:coauthVersionMax="47" xr10:uidLastSave="{00000000-0000-0000-0000-000000000000}"/>
  <bookViews>
    <workbookView xWindow="-120" yWindow="-120" windowWidth="24240" windowHeight="13140" tabRatio="1000" firstSheet="7" activeTab="20" xr2:uid="{BA444FF2-348C-4173-9CF1-CC7ECFDBC4DF}"/>
  </bookViews>
  <sheets>
    <sheet name="UA4000213227" sheetId="3" r:id="rId1"/>
    <sheet name="UA4000226286" sheetId="13" r:id="rId2"/>
    <sheet name="UA4000226260" sheetId="10" r:id="rId3"/>
    <sheet name="UA4000206460" sheetId="14" r:id="rId4"/>
    <sheet name="UA4000173371" sheetId="9" r:id="rId5"/>
    <sheet name="UA4000224380" sheetId="8" r:id="rId6"/>
    <sheet name="UA4000226450" sheetId="16" r:id="rId7"/>
    <sheet name="UA4000204150" sheetId="4" r:id="rId8"/>
    <sheet name="UA4000227490" sheetId="17" r:id="rId9"/>
    <sheet name="UA4000207518" sheetId="6" r:id="rId10"/>
    <sheet name="UA4000227656" sheetId="18" r:id="rId11"/>
    <sheet name="$UA4000227052" sheetId="12" r:id="rId12"/>
    <sheet name="$UA4000227300" sheetId="15" r:id="rId13"/>
    <sheet name="€UA4000227136" sheetId="7" r:id="rId14"/>
    <sheet name="UA4000228043" sheetId="22" r:id="rId15"/>
    <sheet name="UA4000228449" sheetId="23" r:id="rId16"/>
    <sheet name="207880" sheetId="24" r:id="rId17"/>
    <sheet name="187207" sheetId="25" r:id="rId18"/>
    <sheet name="222152" sheetId="26" r:id="rId19"/>
    <sheet name="228811" sheetId="27" r:id="rId20"/>
    <sheet name="228381" sheetId="28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8" l="1"/>
  <c r="D14" i="28"/>
  <c r="D13" i="28"/>
  <c r="D12" i="28"/>
  <c r="D11" i="28"/>
  <c r="D10" i="28"/>
  <c r="D9" i="28"/>
  <c r="D8" i="28"/>
  <c r="D16" i="28" s="1"/>
  <c r="D7" i="28"/>
  <c r="D14" i="27"/>
  <c r="D13" i="27"/>
  <c r="D12" i="27"/>
  <c r="D11" i="27"/>
  <c r="D10" i="27"/>
  <c r="D9" i="27"/>
  <c r="D8" i="27"/>
  <c r="D17" i="27" s="1"/>
  <c r="D7" i="27"/>
  <c r="D15" i="27" s="1"/>
  <c r="D14" i="26"/>
  <c r="D11" i="26"/>
  <c r="D10" i="26"/>
  <c r="D9" i="26"/>
  <c r="D8" i="26"/>
  <c r="D7" i="26"/>
  <c r="D12" i="26" s="1"/>
  <c r="D10" i="25"/>
  <c r="D9" i="25"/>
  <c r="D8" i="25"/>
  <c r="D7" i="25"/>
  <c r="D13" i="25" s="1"/>
  <c r="D13" i="24"/>
  <c r="D10" i="24"/>
  <c r="D9" i="24"/>
  <c r="D8" i="24"/>
  <c r="D7" i="24"/>
  <c r="D11" i="24" s="1"/>
  <c r="D18" i="28" l="1"/>
  <c r="D11" i="25"/>
  <c r="D15" i="23"/>
  <c r="D13" i="23"/>
  <c r="D12" i="23"/>
  <c r="D11" i="23"/>
  <c r="D10" i="23"/>
  <c r="D9" i="23"/>
  <c r="D8" i="23"/>
  <c r="D7" i="23"/>
  <c r="D14" i="22"/>
  <c r="D13" i="22"/>
  <c r="D12" i="22"/>
  <c r="D11" i="22"/>
  <c r="D10" i="22"/>
  <c r="D9" i="22"/>
  <c r="D8" i="22"/>
  <c r="D7" i="22"/>
  <c r="D17" i="22" s="1"/>
  <c r="D12" i="18"/>
  <c r="D11" i="18"/>
  <c r="D10" i="18"/>
  <c r="D9" i="18"/>
  <c r="D13" i="18" s="1"/>
  <c r="D8" i="18"/>
  <c r="D7" i="18"/>
  <c r="E11" i="14"/>
  <c r="E14" i="14"/>
  <c r="D9" i="10"/>
  <c r="E9" i="10"/>
  <c r="F9" i="10"/>
  <c r="G9" i="10"/>
  <c r="D17" i="17"/>
  <c r="D14" i="17"/>
  <c r="D13" i="17"/>
  <c r="D12" i="17"/>
  <c r="D11" i="17"/>
  <c r="D10" i="17"/>
  <c r="C10" i="17"/>
  <c r="C11" i="17" s="1"/>
  <c r="C12" i="17" s="1"/>
  <c r="C13" i="17" s="1"/>
  <c r="C14" i="17" s="1"/>
  <c r="D9" i="17"/>
  <c r="C9" i="17"/>
  <c r="D8" i="17"/>
  <c r="D7" i="17"/>
  <c r="D15" i="22" l="1"/>
  <c r="D15" i="18"/>
  <c r="D15" i="17"/>
  <c r="D9" i="16" l="1"/>
  <c r="E13" i="16"/>
  <c r="E12" i="16"/>
  <c r="E11" i="16"/>
  <c r="E10" i="16"/>
  <c r="E9" i="16"/>
  <c r="D5" i="16"/>
  <c r="F11" i="10"/>
  <c r="F10" i="10"/>
  <c r="G10" i="10" s="1"/>
  <c r="E11" i="10"/>
  <c r="D5" i="10"/>
  <c r="F10" i="15"/>
  <c r="G10" i="15" s="1"/>
  <c r="D6" i="15"/>
  <c r="E9" i="14"/>
  <c r="D9" i="14"/>
  <c r="D5" i="14"/>
  <c r="E10" i="13"/>
  <c r="E12" i="13"/>
  <c r="E13" i="13"/>
  <c r="E11" i="13"/>
  <c r="E9" i="13"/>
  <c r="D9" i="13"/>
  <c r="D5" i="13"/>
  <c r="D9" i="8"/>
  <c r="D10" i="9"/>
  <c r="D9" i="3"/>
  <c r="F10" i="12"/>
  <c r="G10" i="12" s="1"/>
  <c r="D6" i="12"/>
  <c r="E11" i="9"/>
  <c r="E10" i="9"/>
  <c r="G15" i="9" s="1"/>
  <c r="F10" i="9"/>
  <c r="F12" i="9"/>
  <c r="G12" i="9" s="1"/>
  <c r="F11" i="9"/>
  <c r="G11" i="9" s="1"/>
  <c r="G13" i="9" s="1"/>
  <c r="D6" i="9"/>
  <c r="E12" i="8"/>
  <c r="E13" i="8" s="1"/>
  <c r="E11" i="8"/>
  <c r="E10" i="8"/>
  <c r="E9" i="8"/>
  <c r="E16" i="8" s="1"/>
  <c r="D5" i="8"/>
  <c r="F10" i="7"/>
  <c r="G10" i="7" s="1"/>
  <c r="D6" i="7"/>
  <c r="G11" i="7" s="1"/>
  <c r="E17" i="6"/>
  <c r="E13" i="6"/>
  <c r="E14" i="6"/>
  <c r="E15" i="6"/>
  <c r="E16" i="6"/>
  <c r="E12" i="6"/>
  <c r="E11" i="6"/>
  <c r="E10" i="6"/>
  <c r="E9" i="6"/>
  <c r="E25" i="6" s="1"/>
  <c r="D9" i="6"/>
  <c r="D5" i="6"/>
  <c r="E12" i="4"/>
  <c r="E11" i="4"/>
  <c r="E10" i="4"/>
  <c r="D9" i="4"/>
  <c r="E13" i="4"/>
  <c r="E14" i="4"/>
  <c r="E9" i="4"/>
  <c r="E15" i="4" s="1"/>
  <c r="D5" i="4"/>
  <c r="E9" i="3"/>
  <c r="E11" i="3" s="1"/>
  <c r="D5" i="3"/>
  <c r="E14" i="3" s="1"/>
  <c r="E19" i="6" l="1"/>
  <c r="E18" i="4"/>
  <c r="E17" i="13"/>
  <c r="E16" i="16"/>
  <c r="G11" i="10"/>
  <c r="G12" i="10" s="1"/>
  <c r="G15" i="15"/>
  <c r="G11" i="15"/>
  <c r="E14" i="13"/>
  <c r="G15" i="12"/>
  <c r="G11" i="12"/>
  <c r="G10" i="9"/>
  <c r="G15" i="7"/>
  <c r="G14" i="10" l="1"/>
</calcChain>
</file>

<file path=xl/sharedStrings.xml><?xml version="1.0" encoding="utf-8"?>
<sst xmlns="http://schemas.openxmlformats.org/spreadsheetml/2006/main" count="338" uniqueCount="48">
  <si>
    <t>Цена бумаги</t>
  </si>
  <si>
    <t>Дата покупки</t>
  </si>
  <si>
    <t>Кол-во</t>
  </si>
  <si>
    <t>Купівля</t>
  </si>
  <si>
    <t>Операція</t>
  </si>
  <si>
    <t>Дата</t>
  </si>
  <si>
    <t>Сумма</t>
  </si>
  <si>
    <t>Итого</t>
  </si>
  <si>
    <t>Посл.купон</t>
  </si>
  <si>
    <t>Погашение (Номинал ЦБ)</t>
  </si>
  <si>
    <t>Посл.платеж (%+номинал)</t>
  </si>
  <si>
    <t>Доход</t>
  </si>
  <si>
    <t>Доходность (простая) SIM</t>
  </si>
  <si>
    <t>UA4000213227</t>
  </si>
  <si>
    <t>Сумма покупки</t>
  </si>
  <si>
    <t>Сума</t>
  </si>
  <si>
    <t>Купон</t>
  </si>
  <si>
    <t>Ост.купон</t>
  </si>
  <si>
    <t>Погашення</t>
  </si>
  <si>
    <t>Ефективна % ставка (YTM)</t>
  </si>
  <si>
    <t>Доход клиента</t>
  </si>
  <si>
    <t>UA4000204150</t>
  </si>
  <si>
    <t>UA4000207518</t>
  </si>
  <si>
    <t>UA4000227136</t>
  </si>
  <si>
    <t>UA4000224380</t>
  </si>
  <si>
    <t>UA4000173371</t>
  </si>
  <si>
    <t>UA4000226260</t>
  </si>
  <si>
    <t>UA4000227052</t>
  </si>
  <si>
    <t>UA4000226286</t>
  </si>
  <si>
    <t>UA4000206460</t>
  </si>
  <si>
    <t>UA4000227300</t>
  </si>
  <si>
    <t>USD</t>
  </si>
  <si>
    <t>UA4000226450</t>
  </si>
  <si>
    <t>EUR</t>
  </si>
  <si>
    <t>Дана таблиця є прикладом розрахунку.</t>
  </si>
  <si>
    <t>UA4000227490</t>
  </si>
  <si>
    <t>Ціна</t>
  </si>
  <si>
    <t>Кількість</t>
  </si>
  <si>
    <t>UA4000227656</t>
  </si>
  <si>
    <t>Результат</t>
  </si>
  <si>
    <t>Ефективна</t>
  </si>
  <si>
    <t>UA4000228043</t>
  </si>
  <si>
    <t>UA4000228449</t>
  </si>
  <si>
    <t>UA4000207880</t>
  </si>
  <si>
    <t>UA4000187207</t>
  </si>
  <si>
    <t>UA4000222152</t>
  </si>
  <si>
    <t>UA4000228811</t>
  </si>
  <si>
    <t>UA4000228381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</si>
</sst>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₴_-;\-* #,##0.00\ _₴_-;_-* &quot;-&quot;??\ _₴_-;_-@_-"/>
    <numFmt numFmtId="165" formatCode="_-* #,##0.00\ _₽_-;\-* #,##0.00\ _₽_-;_-* &quot;-&quot;??\ _₽_-;_-@_-"/>
    <numFmt numFmtId="166" formatCode="0.0%"/>
    <numFmt numFmtId="167" formatCode="0.00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22222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Segoe UI"/>
      <family val="2"/>
      <charset val="204"/>
    </font>
    <font>
      <b/>
      <sz val="10"/>
      <color rgb="FF22222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0" fillId="0" borderId="1" xfId="0" applyBorder="1"/>
    <xf numFmtId="14" fontId="0" fillId="0" borderId="1" xfId="0" applyNumberFormat="1" applyBorder="1"/>
    <xf numFmtId="0" fontId="2" fillId="3" borderId="0" xfId="0" applyFont="1" applyFill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4" fontId="0" fillId="0" borderId="0" xfId="0" applyNumberFormat="1"/>
    <xf numFmtId="165" fontId="2" fillId="0" borderId="2" xfId="0" applyNumberFormat="1" applyFont="1" applyBorder="1"/>
    <xf numFmtId="165" fontId="0" fillId="0" borderId="0" xfId="0" applyNumberFormat="1"/>
    <xf numFmtId="0" fontId="3" fillId="2" borderId="0" xfId="0" applyFont="1" applyFill="1"/>
    <xf numFmtId="0" fontId="0" fillId="0" borderId="1" xfId="0" applyBorder="1" applyAlignment="1">
      <alignment vertical="center"/>
    </xf>
    <xf numFmtId="1" fontId="0" fillId="0" borderId="1" xfId="0" applyNumberFormat="1" applyBorder="1"/>
    <xf numFmtId="2" fontId="0" fillId="0" borderId="1" xfId="0" applyNumberFormat="1" applyBorder="1" applyAlignment="1">
      <alignment horizontal="right" vertical="center"/>
    </xf>
    <xf numFmtId="14" fontId="4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0" fillId="0" borderId="1" xfId="0" applyFill="1" applyBorder="1"/>
    <xf numFmtId="2" fontId="0" fillId="0" borderId="1" xfId="0" applyNumberFormat="1" applyBorder="1"/>
    <xf numFmtId="0" fontId="5" fillId="0" borderId="0" xfId="0" applyFont="1" applyAlignment="1">
      <alignment vertical="center"/>
    </xf>
    <xf numFmtId="166" fontId="0" fillId="0" borderId="3" xfId="1" applyNumberFormat="1" applyFont="1" applyBorder="1"/>
    <xf numFmtId="0" fontId="0" fillId="0" borderId="4" xfId="0" applyBorder="1"/>
    <xf numFmtId="0" fontId="2" fillId="0" borderId="0" xfId="0" applyFont="1" applyBorder="1"/>
    <xf numFmtId="2" fontId="0" fillId="0" borderId="0" xfId="0" applyNumberFormat="1" applyBorder="1" applyAlignment="1">
      <alignment horizontal="right" vertical="center"/>
    </xf>
    <xf numFmtId="0" fontId="0" fillId="0" borderId="0" xfId="0" applyBorder="1"/>
    <xf numFmtId="14" fontId="4" fillId="0" borderId="0" xfId="0" applyNumberFormat="1" applyFont="1" applyBorder="1"/>
    <xf numFmtId="0" fontId="2" fillId="0" borderId="3" xfId="0" applyFont="1" applyBorder="1"/>
    <xf numFmtId="2" fontId="0" fillId="0" borderId="3" xfId="0" applyNumberFormat="1" applyBorder="1" applyAlignment="1">
      <alignment horizontal="right" vertical="center"/>
    </xf>
    <xf numFmtId="10" fontId="0" fillId="0" borderId="3" xfId="1" applyNumberFormat="1" applyFont="1" applyBorder="1"/>
    <xf numFmtId="167" fontId="0" fillId="0" borderId="3" xfId="1" applyNumberFormat="1" applyFont="1" applyBorder="1"/>
    <xf numFmtId="164" fontId="0" fillId="0" borderId="1" xfId="0" applyNumberFormat="1" applyBorder="1" applyAlignment="1">
      <alignment horizontal="center"/>
    </xf>
    <xf numFmtId="0" fontId="6" fillId="0" borderId="0" xfId="0" applyFont="1"/>
    <xf numFmtId="10" fontId="0" fillId="0" borderId="0" xfId="0" applyNumberFormat="1"/>
    <xf numFmtId="10" fontId="0" fillId="0" borderId="0" xfId="1" applyNumberFormat="1" applyFont="1"/>
    <xf numFmtId="164" fontId="0" fillId="0" borderId="0" xfId="0" applyNumberFormat="1"/>
    <xf numFmtId="164" fontId="2" fillId="0" borderId="0" xfId="0" applyNumberFormat="1" applyFont="1"/>
    <xf numFmtId="0" fontId="6" fillId="2" borderId="0" xfId="0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A4F9-774C-4866-BF96-E027B730FA4E}">
  <dimension ref="C1:H14"/>
  <sheetViews>
    <sheetView workbookViewId="0">
      <selection activeCell="C23" sqref="C23"/>
    </sheetView>
  </sheetViews>
  <sheetFormatPr defaultRowHeight="15" x14ac:dyDescent="0.25"/>
  <cols>
    <col min="2" max="2" width="13.5703125" customWidth="1"/>
    <col min="3" max="3" width="26.85546875" customWidth="1"/>
    <col min="4" max="4" width="18.7109375" customWidth="1"/>
    <col min="5" max="5" width="19.5703125" customWidth="1"/>
    <col min="8" max="8" width="58.140625" customWidth="1"/>
  </cols>
  <sheetData>
    <row r="1" spans="3:8" ht="15.75" x14ac:dyDescent="0.25">
      <c r="C1" s="11" t="s">
        <v>13</v>
      </c>
    </row>
    <row r="2" spans="3:8" ht="17.25" x14ac:dyDescent="0.25">
      <c r="C2" s="2" t="s">
        <v>0</v>
      </c>
      <c r="D2" s="12">
        <v>983.31</v>
      </c>
      <c r="H2" s="20"/>
    </row>
    <row r="3" spans="3:8" x14ac:dyDescent="0.25">
      <c r="C3" s="2" t="s">
        <v>1</v>
      </c>
      <c r="D3" s="3">
        <v>45075</v>
      </c>
    </row>
    <row r="4" spans="3:8" x14ac:dyDescent="0.25">
      <c r="C4" s="2" t="s">
        <v>2</v>
      </c>
      <c r="D4" s="2">
        <v>1</v>
      </c>
    </row>
    <row r="5" spans="3:8" x14ac:dyDescent="0.25">
      <c r="C5" s="2" t="s">
        <v>14</v>
      </c>
      <c r="D5" s="19">
        <f>D2*D4</f>
        <v>983.31</v>
      </c>
    </row>
    <row r="6" spans="3:8" x14ac:dyDescent="0.25">
      <c r="C6" s="18" t="s">
        <v>16</v>
      </c>
      <c r="D6" s="19">
        <v>54.75</v>
      </c>
    </row>
    <row r="8" spans="3:8" x14ac:dyDescent="0.25">
      <c r="C8" s="4" t="s">
        <v>4</v>
      </c>
      <c r="D8" s="4" t="s">
        <v>5</v>
      </c>
      <c r="E8" s="4" t="s">
        <v>15</v>
      </c>
    </row>
    <row r="9" spans="3:8" x14ac:dyDescent="0.25">
      <c r="C9" s="2" t="s">
        <v>3</v>
      </c>
      <c r="D9" s="3">
        <f>D3</f>
        <v>45075</v>
      </c>
      <c r="E9" s="14">
        <f>D2*D4*-1</f>
        <v>-983.31</v>
      </c>
    </row>
    <row r="10" spans="3:8" x14ac:dyDescent="0.25">
      <c r="C10" s="2" t="s">
        <v>18</v>
      </c>
      <c r="D10" s="15">
        <v>45231</v>
      </c>
      <c r="E10" s="14">
        <v>1054.75</v>
      </c>
    </row>
    <row r="11" spans="3:8" x14ac:dyDescent="0.25">
      <c r="C11" s="16" t="s">
        <v>20</v>
      </c>
      <c r="D11" s="17"/>
      <c r="E11" s="14">
        <f>E10+E9</f>
        <v>71.440000000000055</v>
      </c>
    </row>
    <row r="13" spans="3:8" ht="12.75" customHeight="1" thickBot="1" x14ac:dyDescent="0.3"/>
    <row r="14" spans="3:8" ht="15.75" thickBot="1" x14ac:dyDescent="0.3">
      <c r="C14" t="s">
        <v>12</v>
      </c>
      <c r="E14" s="33">
        <f>((E10/D5-1)*365/(D10-D3))</f>
        <v>0.16998838825119483</v>
      </c>
      <c r="G14" s="2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7B5F6-49D6-4C24-935B-578AE322E384}">
  <dimension ref="C1:H25"/>
  <sheetViews>
    <sheetView workbookViewId="0">
      <selection activeCell="G12" sqref="G12"/>
    </sheetView>
  </sheetViews>
  <sheetFormatPr defaultRowHeight="15" x14ac:dyDescent="0.25"/>
  <cols>
    <col min="3" max="3" width="28" customWidth="1"/>
    <col min="4" max="4" width="15.7109375" customWidth="1"/>
  </cols>
  <sheetData>
    <row r="1" spans="3:8" ht="15.75" x14ac:dyDescent="0.25">
      <c r="C1" s="11" t="s">
        <v>22</v>
      </c>
    </row>
    <row r="2" spans="3:8" ht="17.25" x14ac:dyDescent="0.25">
      <c r="C2" s="2" t="s">
        <v>0</v>
      </c>
      <c r="D2" s="12">
        <v>749.02</v>
      </c>
      <c r="H2" s="20"/>
    </row>
    <row r="3" spans="3:8" x14ac:dyDescent="0.25">
      <c r="C3" s="2" t="s">
        <v>1</v>
      </c>
      <c r="D3" s="3">
        <v>45077</v>
      </c>
    </row>
    <row r="4" spans="3:8" x14ac:dyDescent="0.25">
      <c r="C4" s="2" t="s">
        <v>2</v>
      </c>
      <c r="D4" s="2">
        <v>1</v>
      </c>
    </row>
    <row r="5" spans="3:8" x14ac:dyDescent="0.25">
      <c r="C5" s="2" t="s">
        <v>14</v>
      </c>
      <c r="D5" s="13">
        <f>D2*D4</f>
        <v>749.02</v>
      </c>
    </row>
    <row r="6" spans="3:8" x14ac:dyDescent="0.25">
      <c r="C6" s="18" t="s">
        <v>16</v>
      </c>
      <c r="D6" s="19">
        <v>48.95</v>
      </c>
    </row>
    <row r="8" spans="3:8" x14ac:dyDescent="0.25">
      <c r="C8" s="4" t="s">
        <v>4</v>
      </c>
      <c r="D8" s="4" t="s">
        <v>5</v>
      </c>
      <c r="E8" s="4" t="s">
        <v>15</v>
      </c>
    </row>
    <row r="9" spans="3:8" x14ac:dyDescent="0.25">
      <c r="C9" s="2" t="s">
        <v>3</v>
      </c>
      <c r="D9" s="3">
        <f>D3</f>
        <v>45077</v>
      </c>
      <c r="E9" s="14">
        <f>D2*D4*-1</f>
        <v>-749.02</v>
      </c>
    </row>
    <row r="10" spans="3:8" x14ac:dyDescent="0.25">
      <c r="C10" s="2" t="s">
        <v>16</v>
      </c>
      <c r="D10" s="15">
        <v>45259</v>
      </c>
      <c r="E10" s="14">
        <f t="shared" ref="E10" si="0">$D$6*$D$4</f>
        <v>48.95</v>
      </c>
    </row>
    <row r="11" spans="3:8" x14ac:dyDescent="0.25">
      <c r="C11" s="2" t="s">
        <v>16</v>
      </c>
      <c r="D11" s="3">
        <v>45441</v>
      </c>
      <c r="E11" s="14">
        <f>$D$6*$D$4</f>
        <v>48.95</v>
      </c>
    </row>
    <row r="12" spans="3:8" x14ac:dyDescent="0.25">
      <c r="C12" s="2" t="s">
        <v>16</v>
      </c>
      <c r="D12" s="3">
        <v>45623</v>
      </c>
      <c r="E12" s="14">
        <f>$D$6*$D$4</f>
        <v>48.95</v>
      </c>
    </row>
    <row r="13" spans="3:8" x14ac:dyDescent="0.25">
      <c r="C13" s="2" t="s">
        <v>16</v>
      </c>
      <c r="D13" s="3">
        <v>45805</v>
      </c>
      <c r="E13" s="14">
        <f t="shared" ref="E13:E17" si="1">$D$6*$D$4</f>
        <v>48.95</v>
      </c>
    </row>
    <row r="14" spans="3:8" x14ac:dyDescent="0.25">
      <c r="C14" s="2" t="s">
        <v>16</v>
      </c>
      <c r="D14" s="3">
        <v>45987</v>
      </c>
      <c r="E14" s="14">
        <f t="shared" si="1"/>
        <v>48.95</v>
      </c>
    </row>
    <row r="15" spans="3:8" x14ac:dyDescent="0.25">
      <c r="C15" s="2" t="s">
        <v>16</v>
      </c>
      <c r="D15" s="3">
        <v>46169</v>
      </c>
      <c r="E15" s="14">
        <f t="shared" si="1"/>
        <v>48.95</v>
      </c>
    </row>
    <row r="16" spans="3:8" x14ac:dyDescent="0.25">
      <c r="C16" s="2" t="s">
        <v>16</v>
      </c>
      <c r="D16" s="3">
        <v>46351</v>
      </c>
      <c r="E16" s="14">
        <f t="shared" si="1"/>
        <v>48.95</v>
      </c>
    </row>
    <row r="17" spans="3:5" x14ac:dyDescent="0.25">
      <c r="C17" s="2" t="s">
        <v>17</v>
      </c>
      <c r="D17" s="3">
        <v>46533</v>
      </c>
      <c r="E17" s="14">
        <f t="shared" si="1"/>
        <v>48.95</v>
      </c>
    </row>
    <row r="18" spans="3:5" ht="15.75" thickBot="1" x14ac:dyDescent="0.3">
      <c r="C18" s="22" t="s">
        <v>18</v>
      </c>
      <c r="D18" s="3">
        <v>46534</v>
      </c>
      <c r="E18" s="22">
        <v>1000</v>
      </c>
    </row>
    <row r="19" spans="3:5" ht="15.75" thickBot="1" x14ac:dyDescent="0.3">
      <c r="C19" s="27" t="s">
        <v>20</v>
      </c>
      <c r="D19" s="23"/>
      <c r="E19" s="28">
        <f>SUM(E10:E18)+E9</f>
        <v>642.57999999999993</v>
      </c>
    </row>
    <row r="20" spans="3:5" x14ac:dyDescent="0.25">
      <c r="C20" s="25"/>
      <c r="D20" s="26"/>
      <c r="E20" s="24"/>
    </row>
    <row r="21" spans="3:5" x14ac:dyDescent="0.25">
      <c r="C21" s="25"/>
      <c r="D21" s="26"/>
      <c r="E21" s="24"/>
    </row>
    <row r="24" spans="3:5" ht="15.75" thickBot="1" x14ac:dyDescent="0.3"/>
    <row r="25" spans="3:5" ht="15.75" thickBot="1" x14ac:dyDescent="0.3">
      <c r="C25" t="s">
        <v>19</v>
      </c>
      <c r="E25" s="21">
        <f>XIRR(E9:E18,D9:D18)</f>
        <v>0.19988071322441103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C2DBD-D6CE-4AFC-B9D9-BF480086C03B}">
  <dimension ref="B1:D15"/>
  <sheetViews>
    <sheetView workbookViewId="0">
      <selection activeCell="D11" sqref="D11"/>
    </sheetView>
  </sheetViews>
  <sheetFormatPr defaultRowHeight="15" x14ac:dyDescent="0.25"/>
  <cols>
    <col min="2" max="2" width="20.42578125" customWidth="1"/>
    <col min="3" max="3" width="22.85546875" customWidth="1"/>
    <col min="4" max="4" width="12.85546875" customWidth="1"/>
    <col min="5" max="5" width="30.28515625" customWidth="1"/>
  </cols>
  <sheetData>
    <row r="1" spans="2:4" x14ac:dyDescent="0.25">
      <c r="B1" t="s">
        <v>34</v>
      </c>
    </row>
    <row r="2" spans="2:4" x14ac:dyDescent="0.25">
      <c r="B2" s="37" t="s">
        <v>38</v>
      </c>
      <c r="C2" s="33"/>
      <c r="D2" s="33"/>
    </row>
    <row r="3" spans="2:4" x14ac:dyDescent="0.25">
      <c r="B3" s="32" t="s">
        <v>36</v>
      </c>
      <c r="C3">
        <v>1101.6600000000001</v>
      </c>
    </row>
    <row r="4" spans="2:4" x14ac:dyDescent="0.25">
      <c r="B4" t="s">
        <v>37</v>
      </c>
      <c r="C4">
        <v>1</v>
      </c>
    </row>
    <row r="5" spans="2:4" x14ac:dyDescent="0.25">
      <c r="B5" t="s">
        <v>16</v>
      </c>
      <c r="C5">
        <v>97.5</v>
      </c>
      <c r="D5" s="34">
        <v>0.19500000000000001</v>
      </c>
    </row>
    <row r="6" spans="2:4" x14ac:dyDescent="0.25">
      <c r="B6" s="4" t="s">
        <v>4</v>
      </c>
      <c r="C6" s="4" t="s">
        <v>5</v>
      </c>
      <c r="D6" s="4" t="s">
        <v>15</v>
      </c>
    </row>
    <row r="7" spans="2:4" x14ac:dyDescent="0.25">
      <c r="B7" t="s">
        <v>3</v>
      </c>
      <c r="C7" s="8">
        <v>45124</v>
      </c>
      <c r="D7" s="35">
        <f>C4*C3*-1</f>
        <v>-1101.6600000000001</v>
      </c>
    </row>
    <row r="8" spans="2:4" x14ac:dyDescent="0.25">
      <c r="B8" t="s">
        <v>16</v>
      </c>
      <c r="C8" s="8">
        <v>45126</v>
      </c>
      <c r="D8" s="35">
        <f t="shared" ref="D8:D11" si="0">$C$5*$C$4</f>
        <v>97.5</v>
      </c>
    </row>
    <row r="9" spans="2:4" x14ac:dyDescent="0.25">
      <c r="B9" t="s">
        <v>16</v>
      </c>
      <c r="C9" s="8">
        <v>45308</v>
      </c>
      <c r="D9" s="35">
        <f t="shared" si="0"/>
        <v>97.5</v>
      </c>
    </row>
    <row r="10" spans="2:4" x14ac:dyDescent="0.25">
      <c r="B10" t="s">
        <v>16</v>
      </c>
      <c r="C10" s="8">
        <v>45490</v>
      </c>
      <c r="D10" s="35">
        <f t="shared" si="0"/>
        <v>97.5</v>
      </c>
    </row>
    <row r="11" spans="2:4" x14ac:dyDescent="0.25">
      <c r="B11" t="s">
        <v>16</v>
      </c>
      <c r="C11" s="8">
        <v>45672</v>
      </c>
      <c r="D11" s="35">
        <f t="shared" si="0"/>
        <v>97.5</v>
      </c>
    </row>
    <row r="12" spans="2:4" x14ac:dyDescent="0.25">
      <c r="B12" t="s">
        <v>18</v>
      </c>
      <c r="C12" s="8">
        <v>45672</v>
      </c>
      <c r="D12" s="35">
        <f>C4*1000</f>
        <v>1000</v>
      </c>
    </row>
    <row r="13" spans="2:4" x14ac:dyDescent="0.25">
      <c r="B13" s="17" t="s">
        <v>39</v>
      </c>
      <c r="C13" s="17"/>
      <c r="D13" s="36">
        <f>SUM(D7:D12)</f>
        <v>288.33999999999992</v>
      </c>
    </row>
    <row r="15" spans="2:4" x14ac:dyDescent="0.25">
      <c r="B15" t="s">
        <v>40</v>
      </c>
      <c r="D15" s="34">
        <f>XIRR(D7:D12,C7:C12)</f>
        <v>0.20050318837165834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AB5BB-1591-486E-88D3-61AEE2403135}">
  <sheetPr>
    <tabColor rgb="FF92D050"/>
  </sheetPr>
  <dimension ref="C2:H15"/>
  <sheetViews>
    <sheetView workbookViewId="0">
      <selection activeCell="N24" sqref="N24"/>
    </sheetView>
  </sheetViews>
  <sheetFormatPr defaultRowHeight="15" x14ac:dyDescent="0.25"/>
  <cols>
    <col min="3" max="3" width="27.28515625" customWidth="1"/>
    <col min="4" max="4" width="11.7109375" customWidth="1"/>
    <col min="7" max="7" width="10.85546875" customWidth="1"/>
  </cols>
  <sheetData>
    <row r="2" spans="3:8" x14ac:dyDescent="0.25">
      <c r="C2" s="1" t="s">
        <v>27</v>
      </c>
    </row>
    <row r="3" spans="3:8" x14ac:dyDescent="0.25">
      <c r="C3" s="2" t="s">
        <v>0</v>
      </c>
      <c r="D3" s="2">
        <v>983.18</v>
      </c>
      <c r="E3" s="16" t="s">
        <v>31</v>
      </c>
    </row>
    <row r="4" spans="3:8" x14ac:dyDescent="0.25">
      <c r="C4" s="2" t="s">
        <v>1</v>
      </c>
      <c r="D4" s="3">
        <v>44980</v>
      </c>
    </row>
    <row r="5" spans="3:8" x14ac:dyDescent="0.25">
      <c r="C5" s="2" t="s">
        <v>2</v>
      </c>
      <c r="D5" s="2">
        <v>1</v>
      </c>
    </row>
    <row r="6" spans="3:8" x14ac:dyDescent="0.25">
      <c r="C6" s="2" t="s">
        <v>3</v>
      </c>
      <c r="D6" s="2">
        <f>D3*D5</f>
        <v>983.18</v>
      </c>
      <c r="E6" s="16" t="s">
        <v>31</v>
      </c>
    </row>
    <row r="9" spans="3:8" x14ac:dyDescent="0.25">
      <c r="C9" s="4" t="s">
        <v>4</v>
      </c>
      <c r="D9" s="4" t="s">
        <v>5</v>
      </c>
      <c r="E9" s="4" t="s">
        <v>6</v>
      </c>
      <c r="F9" s="4" t="s">
        <v>2</v>
      </c>
      <c r="G9" s="4" t="s">
        <v>7</v>
      </c>
    </row>
    <row r="10" spans="3:8" x14ac:dyDescent="0.25">
      <c r="C10" s="2" t="s">
        <v>9</v>
      </c>
      <c r="D10" s="3">
        <v>45127</v>
      </c>
      <c r="E10" s="2">
        <v>1000</v>
      </c>
      <c r="F10" s="2">
        <f>D5</f>
        <v>1</v>
      </c>
      <c r="G10" s="5">
        <f>E10*F10</f>
        <v>1000</v>
      </c>
    </row>
    <row r="11" spans="3:8" x14ac:dyDescent="0.25">
      <c r="C11" s="7" t="s">
        <v>11</v>
      </c>
      <c r="D11" s="8"/>
      <c r="G11" s="9">
        <f>-D6+G10</f>
        <v>16.82000000000005</v>
      </c>
      <c r="H11" s="16" t="s">
        <v>31</v>
      </c>
    </row>
    <row r="14" spans="3:8" ht="15.75" thickBot="1" x14ac:dyDescent="0.3"/>
    <row r="15" spans="3:8" ht="15.75" thickBot="1" x14ac:dyDescent="0.3">
      <c r="C15" t="s">
        <v>12</v>
      </c>
      <c r="E15" s="10"/>
      <c r="G15" s="30">
        <f>((G10/D6-1)*365/(D10-D4))</f>
        <v>4.2478432818233901E-2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BE7F-6A4D-4CA9-9033-E67CAE6A5DF2}">
  <sheetPr>
    <tabColor rgb="FF92D050"/>
  </sheetPr>
  <dimension ref="C2:H15"/>
  <sheetViews>
    <sheetView workbookViewId="0">
      <selection activeCell="S24" sqref="S24"/>
    </sheetView>
  </sheetViews>
  <sheetFormatPr defaultRowHeight="15" x14ac:dyDescent="0.25"/>
  <cols>
    <col min="3" max="3" width="26.5703125" customWidth="1"/>
    <col min="4" max="4" width="15.5703125" customWidth="1"/>
    <col min="7" max="7" width="12.42578125" customWidth="1"/>
  </cols>
  <sheetData>
    <row r="2" spans="3:8" x14ac:dyDescent="0.25">
      <c r="C2" s="1" t="s">
        <v>30</v>
      </c>
    </row>
    <row r="3" spans="3:8" x14ac:dyDescent="0.25">
      <c r="C3" s="2" t="s">
        <v>0</v>
      </c>
      <c r="D3" s="2">
        <v>979.87</v>
      </c>
      <c r="E3" s="16" t="s">
        <v>31</v>
      </c>
    </row>
    <row r="4" spans="3:8" x14ac:dyDescent="0.25">
      <c r="C4" s="2" t="s">
        <v>1</v>
      </c>
      <c r="D4" s="3">
        <v>45016</v>
      </c>
    </row>
    <row r="5" spans="3:8" x14ac:dyDescent="0.25">
      <c r="C5" s="2" t="s">
        <v>2</v>
      </c>
      <c r="D5" s="2">
        <v>11</v>
      </c>
    </row>
    <row r="6" spans="3:8" x14ac:dyDescent="0.25">
      <c r="C6" s="2" t="s">
        <v>3</v>
      </c>
      <c r="D6" s="2">
        <f>D3*D5</f>
        <v>10778.57</v>
      </c>
      <c r="E6" s="16" t="s">
        <v>31</v>
      </c>
    </row>
    <row r="9" spans="3:8" x14ac:dyDescent="0.25">
      <c r="C9" s="4" t="s">
        <v>4</v>
      </c>
      <c r="D9" s="4" t="s">
        <v>5</v>
      </c>
      <c r="E9" s="4" t="s">
        <v>6</v>
      </c>
      <c r="F9" s="4" t="s">
        <v>2</v>
      </c>
      <c r="G9" s="4" t="s">
        <v>7</v>
      </c>
    </row>
    <row r="10" spans="3:8" x14ac:dyDescent="0.25">
      <c r="C10" s="2" t="s">
        <v>9</v>
      </c>
      <c r="D10" s="3">
        <v>45183</v>
      </c>
      <c r="E10" s="2">
        <v>1000</v>
      </c>
      <c r="F10" s="2">
        <f>D5</f>
        <v>11</v>
      </c>
      <c r="G10" s="5">
        <f>E10*F10</f>
        <v>11000</v>
      </c>
    </row>
    <row r="11" spans="3:8" x14ac:dyDescent="0.25">
      <c r="C11" s="7" t="s">
        <v>11</v>
      </c>
      <c r="D11" s="8"/>
      <c r="G11" s="9">
        <f>-D6+G10</f>
        <v>221.43000000000029</v>
      </c>
      <c r="H11" s="16" t="s">
        <v>31</v>
      </c>
    </row>
    <row r="14" spans="3:8" ht="15.75" thickBot="1" x14ac:dyDescent="0.3"/>
    <row r="15" spans="3:8" ht="15.75" thickBot="1" x14ac:dyDescent="0.3">
      <c r="C15" t="s">
        <v>12</v>
      </c>
      <c r="E15" s="10"/>
      <c r="G15" s="29">
        <f>((G10/D6-1)*365/(D10-D4))</f>
        <v>4.4900554754025067E-2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4B0A-8C07-4A2B-9F75-9E2FCEF3F3A0}">
  <sheetPr>
    <tabColor rgb="FF0070C0"/>
  </sheetPr>
  <dimension ref="C2:H15"/>
  <sheetViews>
    <sheetView workbookViewId="0">
      <selection activeCell="O20" sqref="O20"/>
    </sheetView>
  </sheetViews>
  <sheetFormatPr defaultRowHeight="15" x14ac:dyDescent="0.25"/>
  <cols>
    <col min="3" max="3" width="27.28515625" customWidth="1"/>
    <col min="4" max="4" width="13.28515625" customWidth="1"/>
    <col min="7" max="7" width="10.85546875" customWidth="1"/>
    <col min="8" max="8" width="7.5703125" customWidth="1"/>
  </cols>
  <sheetData>
    <row r="2" spans="3:8" x14ac:dyDescent="0.25">
      <c r="C2" s="1" t="s">
        <v>23</v>
      </c>
    </row>
    <row r="3" spans="3:8" x14ac:dyDescent="0.25">
      <c r="C3" s="2" t="s">
        <v>0</v>
      </c>
      <c r="D3" s="2">
        <v>988.64</v>
      </c>
      <c r="E3" s="16" t="s">
        <v>33</v>
      </c>
    </row>
    <row r="4" spans="3:8" x14ac:dyDescent="0.25">
      <c r="C4" s="2" t="s">
        <v>1</v>
      </c>
      <c r="D4" s="3">
        <v>44980</v>
      </c>
    </row>
    <row r="5" spans="3:8" x14ac:dyDescent="0.25">
      <c r="C5" s="2" t="s">
        <v>2</v>
      </c>
      <c r="D5" s="2">
        <v>1</v>
      </c>
    </row>
    <row r="6" spans="3:8" x14ac:dyDescent="0.25">
      <c r="C6" s="2" t="s">
        <v>3</v>
      </c>
      <c r="D6" s="2">
        <f>D3*D5</f>
        <v>988.64</v>
      </c>
      <c r="E6" s="16" t="s">
        <v>33</v>
      </c>
    </row>
    <row r="9" spans="3:8" x14ac:dyDescent="0.25">
      <c r="C9" s="4" t="s">
        <v>4</v>
      </c>
      <c r="D9" s="4" t="s">
        <v>5</v>
      </c>
      <c r="E9" s="4" t="s">
        <v>6</v>
      </c>
      <c r="F9" s="4" t="s">
        <v>2</v>
      </c>
      <c r="G9" s="4" t="s">
        <v>7</v>
      </c>
    </row>
    <row r="10" spans="3:8" x14ac:dyDescent="0.25">
      <c r="C10" s="2" t="s">
        <v>9</v>
      </c>
      <c r="D10" s="3">
        <v>45148</v>
      </c>
      <c r="E10" s="2">
        <v>1000</v>
      </c>
      <c r="F10" s="2">
        <f>D5</f>
        <v>1</v>
      </c>
      <c r="G10" s="5">
        <f>E10*F10</f>
        <v>1000</v>
      </c>
    </row>
    <row r="11" spans="3:8" x14ac:dyDescent="0.25">
      <c r="C11" s="7" t="s">
        <v>11</v>
      </c>
      <c r="D11" s="8"/>
      <c r="G11" s="9">
        <f>-D6+G10</f>
        <v>11.360000000000014</v>
      </c>
      <c r="H11" s="16" t="s">
        <v>33</v>
      </c>
    </row>
    <row r="14" spans="3:8" ht="15.75" thickBot="1" x14ac:dyDescent="0.3"/>
    <row r="15" spans="3:8" ht="15.75" thickBot="1" x14ac:dyDescent="0.3">
      <c r="C15" t="s">
        <v>12</v>
      </c>
      <c r="E15" s="10"/>
      <c r="G15" s="30">
        <f>((G10/D6-1)*365/(D10-D4))</f>
        <v>2.4964549665148526E-2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2467-3B1A-44D8-A877-DA9B53926F01}">
  <dimension ref="B1:D17"/>
  <sheetViews>
    <sheetView workbookViewId="0">
      <selection activeCell="T23" sqref="T23"/>
    </sheetView>
  </sheetViews>
  <sheetFormatPr defaultRowHeight="15" x14ac:dyDescent="0.25"/>
  <cols>
    <col min="2" max="2" width="14.5703125" customWidth="1"/>
    <col min="3" max="3" width="12.42578125" customWidth="1"/>
    <col min="4" max="4" width="12.7109375" customWidth="1"/>
  </cols>
  <sheetData>
    <row r="1" spans="2:4" x14ac:dyDescent="0.25">
      <c r="B1" t="s">
        <v>34</v>
      </c>
    </row>
    <row r="2" spans="2:4" x14ac:dyDescent="0.25">
      <c r="B2" s="32" t="s">
        <v>41</v>
      </c>
      <c r="C2" s="33"/>
      <c r="D2" s="33"/>
    </row>
    <row r="3" spans="2:4" x14ac:dyDescent="0.25">
      <c r="B3" s="32" t="s">
        <v>36</v>
      </c>
      <c r="C3">
        <v>1022.43</v>
      </c>
    </row>
    <row r="4" spans="2:4" x14ac:dyDescent="0.25">
      <c r="B4" t="s">
        <v>37</v>
      </c>
      <c r="C4">
        <v>1</v>
      </c>
    </row>
    <row r="5" spans="2:4" x14ac:dyDescent="0.25">
      <c r="B5" t="s">
        <v>16</v>
      </c>
      <c r="C5">
        <v>98.75</v>
      </c>
      <c r="D5" s="34"/>
    </row>
    <row r="6" spans="2:4" x14ac:dyDescent="0.25">
      <c r="B6" s="4" t="s">
        <v>4</v>
      </c>
      <c r="C6" s="4" t="s">
        <v>5</v>
      </c>
      <c r="D6" s="4" t="s">
        <v>15</v>
      </c>
    </row>
    <row r="7" spans="2:4" x14ac:dyDescent="0.25">
      <c r="B7" t="s">
        <v>3</v>
      </c>
      <c r="C7" s="8">
        <v>45146</v>
      </c>
      <c r="D7" s="35">
        <f>C4*C3*-1</f>
        <v>-1022.43</v>
      </c>
    </row>
    <row r="8" spans="2:4" x14ac:dyDescent="0.25">
      <c r="B8" t="s">
        <v>16</v>
      </c>
      <c r="C8" s="8">
        <v>45315</v>
      </c>
      <c r="D8" s="35">
        <f t="shared" ref="D8:D13" si="0">$C$5*$C$4</f>
        <v>98.75</v>
      </c>
    </row>
    <row r="9" spans="2:4" x14ac:dyDescent="0.25">
      <c r="B9" t="s">
        <v>16</v>
      </c>
      <c r="C9" s="8">
        <v>45497</v>
      </c>
      <c r="D9" s="35">
        <f t="shared" si="0"/>
        <v>98.75</v>
      </c>
    </row>
    <row r="10" spans="2:4" x14ac:dyDescent="0.25">
      <c r="B10" t="s">
        <v>16</v>
      </c>
      <c r="C10" s="8">
        <v>45679</v>
      </c>
      <c r="D10" s="35">
        <f t="shared" si="0"/>
        <v>98.75</v>
      </c>
    </row>
    <row r="11" spans="2:4" x14ac:dyDescent="0.25">
      <c r="B11" t="s">
        <v>16</v>
      </c>
      <c r="C11" s="8">
        <v>45861</v>
      </c>
      <c r="D11" s="35">
        <f t="shared" si="0"/>
        <v>98.75</v>
      </c>
    </row>
    <row r="12" spans="2:4" x14ac:dyDescent="0.25">
      <c r="B12" t="s">
        <v>16</v>
      </c>
      <c r="C12" s="8">
        <v>46043</v>
      </c>
      <c r="D12" s="35">
        <f t="shared" si="0"/>
        <v>98.75</v>
      </c>
    </row>
    <row r="13" spans="2:4" x14ac:dyDescent="0.25">
      <c r="B13" t="s">
        <v>16</v>
      </c>
      <c r="C13" s="8">
        <v>46225</v>
      </c>
      <c r="D13" s="35">
        <f t="shared" si="0"/>
        <v>98.75</v>
      </c>
    </row>
    <row r="14" spans="2:4" x14ac:dyDescent="0.25">
      <c r="B14" t="s">
        <v>18</v>
      </c>
      <c r="C14" s="8">
        <v>46225</v>
      </c>
      <c r="D14" s="35">
        <f>C4*1000</f>
        <v>1000</v>
      </c>
    </row>
    <row r="15" spans="2:4" x14ac:dyDescent="0.25">
      <c r="B15" s="17" t="s">
        <v>39</v>
      </c>
      <c r="C15" s="17"/>
      <c r="D15" s="36">
        <f>SUM(D7:D14)</f>
        <v>570.07000000000005</v>
      </c>
    </row>
    <row r="17" spans="2:4" x14ac:dyDescent="0.25">
      <c r="B17" t="s">
        <v>40</v>
      </c>
      <c r="D17" s="34">
        <f>XIRR(D7:D14,C7:C14)</f>
        <v>0.19999793171882629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81B81-60DC-4457-987F-286EADC37AFC}">
  <dimension ref="B1:D15"/>
  <sheetViews>
    <sheetView workbookViewId="0">
      <selection activeCell="R17" sqref="R17"/>
    </sheetView>
  </sheetViews>
  <sheetFormatPr defaultRowHeight="15" x14ac:dyDescent="0.25"/>
  <cols>
    <col min="3" max="3" width="11.85546875" customWidth="1"/>
    <col min="4" max="4" width="12.28515625" customWidth="1"/>
  </cols>
  <sheetData>
    <row r="1" spans="2:4" x14ac:dyDescent="0.25">
      <c r="B1" t="s">
        <v>34</v>
      </c>
    </row>
    <row r="2" spans="2:4" x14ac:dyDescent="0.25">
      <c r="B2" s="32" t="s">
        <v>42</v>
      </c>
      <c r="C2" s="33"/>
      <c r="D2" s="33"/>
    </row>
    <row r="3" spans="2:4" x14ac:dyDescent="0.25">
      <c r="B3" s="32" t="s">
        <v>36</v>
      </c>
      <c r="C3">
        <v>1048.67</v>
      </c>
    </row>
    <row r="4" spans="2:4" x14ac:dyDescent="0.25">
      <c r="B4" t="s">
        <v>37</v>
      </c>
      <c r="C4">
        <v>1</v>
      </c>
    </row>
    <row r="5" spans="2:4" x14ac:dyDescent="0.25">
      <c r="B5" t="s">
        <v>16</v>
      </c>
      <c r="C5">
        <v>91.55</v>
      </c>
      <c r="D5" s="34">
        <v>0.19500000000000001</v>
      </c>
    </row>
    <row r="6" spans="2:4" x14ac:dyDescent="0.25">
      <c r="B6" s="4" t="s">
        <v>4</v>
      </c>
      <c r="C6" s="4" t="s">
        <v>5</v>
      </c>
      <c r="D6" s="4" t="s">
        <v>15</v>
      </c>
    </row>
    <row r="7" spans="2:4" x14ac:dyDescent="0.25">
      <c r="B7" t="s">
        <v>3</v>
      </c>
      <c r="C7" s="8">
        <v>45194</v>
      </c>
      <c r="D7" s="35">
        <f>C4*C3*-1</f>
        <v>-1048.67</v>
      </c>
    </row>
    <row r="8" spans="2:4" x14ac:dyDescent="0.25">
      <c r="B8" t="s">
        <v>16</v>
      </c>
      <c r="C8" s="8">
        <v>45280</v>
      </c>
      <c r="D8" s="35">
        <f t="shared" ref="D8:D11" si="0">$C$5*$C$4</f>
        <v>91.55</v>
      </c>
    </row>
    <row r="9" spans="2:4" x14ac:dyDescent="0.25">
      <c r="B9" t="s">
        <v>16</v>
      </c>
      <c r="C9" s="8">
        <v>45462</v>
      </c>
      <c r="D9" s="35">
        <f t="shared" si="0"/>
        <v>91.55</v>
      </c>
    </row>
    <row r="10" spans="2:4" x14ac:dyDescent="0.25">
      <c r="B10" t="s">
        <v>16</v>
      </c>
      <c r="C10" s="8">
        <v>45644</v>
      </c>
      <c r="D10" s="35">
        <f t="shared" si="0"/>
        <v>91.55</v>
      </c>
    </row>
    <row r="11" spans="2:4" x14ac:dyDescent="0.25">
      <c r="B11" t="s">
        <v>16</v>
      </c>
      <c r="C11" s="8">
        <v>45826</v>
      </c>
      <c r="D11" s="35">
        <f t="shared" si="0"/>
        <v>91.55</v>
      </c>
    </row>
    <row r="12" spans="2:4" x14ac:dyDescent="0.25">
      <c r="B12" t="s">
        <v>18</v>
      </c>
      <c r="C12" s="8">
        <v>45826</v>
      </c>
      <c r="D12" s="35">
        <f>C4*1000</f>
        <v>1000</v>
      </c>
    </row>
    <row r="13" spans="2:4" x14ac:dyDescent="0.25">
      <c r="B13" s="17" t="s">
        <v>39</v>
      </c>
      <c r="C13" s="17"/>
      <c r="D13" s="36">
        <f>SUM(D7:D12)</f>
        <v>317.52999999999975</v>
      </c>
    </row>
    <row r="15" spans="2:4" x14ac:dyDescent="0.25">
      <c r="B15" t="s">
        <v>40</v>
      </c>
      <c r="D15" s="34">
        <f>XIRR(D7:D12,C7:C12)</f>
        <v>0.19100511670112608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D418-AF40-463F-99FB-67926B1ACDD3}">
  <dimension ref="B1:D13"/>
  <sheetViews>
    <sheetView workbookViewId="0">
      <selection activeCell="V24" sqref="V24"/>
    </sheetView>
  </sheetViews>
  <sheetFormatPr defaultRowHeight="15" x14ac:dyDescent="0.25"/>
  <cols>
    <col min="3" max="3" width="10.140625" bestFit="1" customWidth="1"/>
    <col min="4" max="4" width="10.85546875" bestFit="1" customWidth="1"/>
  </cols>
  <sheetData>
    <row r="1" spans="2:4" x14ac:dyDescent="0.25">
      <c r="B1" t="s">
        <v>34</v>
      </c>
    </row>
    <row r="2" spans="2:4" x14ac:dyDescent="0.25">
      <c r="B2" s="32" t="s">
        <v>43</v>
      </c>
      <c r="C2" s="33"/>
      <c r="D2" s="33"/>
    </row>
    <row r="3" spans="2:4" x14ac:dyDescent="0.25">
      <c r="B3" s="32" t="s">
        <v>36</v>
      </c>
      <c r="C3">
        <v>1004.72</v>
      </c>
    </row>
    <row r="4" spans="2:4" x14ac:dyDescent="0.25">
      <c r="B4" t="s">
        <v>37</v>
      </c>
      <c r="C4">
        <v>1</v>
      </c>
    </row>
    <row r="5" spans="2:4" x14ac:dyDescent="0.25">
      <c r="B5" t="s">
        <v>16</v>
      </c>
      <c r="C5">
        <v>49.95</v>
      </c>
      <c r="D5" s="34"/>
    </row>
    <row r="6" spans="2:4" x14ac:dyDescent="0.25">
      <c r="B6" s="4" t="s">
        <v>4</v>
      </c>
      <c r="C6" s="4" t="s">
        <v>5</v>
      </c>
      <c r="D6" s="4" t="s">
        <v>15</v>
      </c>
    </row>
    <row r="7" spans="2:4" x14ac:dyDescent="0.25">
      <c r="B7" t="s">
        <v>3</v>
      </c>
      <c r="C7" s="8">
        <v>45215</v>
      </c>
      <c r="D7" s="35">
        <f>C4*C3*-1</f>
        <v>-1004.72</v>
      </c>
    </row>
    <row r="8" spans="2:4" x14ac:dyDescent="0.25">
      <c r="B8" t="s">
        <v>16</v>
      </c>
      <c r="C8" s="8">
        <v>45252</v>
      </c>
      <c r="D8" s="35">
        <f>$C$5*$C$4</f>
        <v>49.95</v>
      </c>
    </row>
    <row r="9" spans="2:4" x14ac:dyDescent="0.25">
      <c r="B9" t="s">
        <v>16</v>
      </c>
      <c r="C9" s="8">
        <v>45434</v>
      </c>
      <c r="D9" s="35">
        <f>$C$5*$C$4</f>
        <v>49.95</v>
      </c>
    </row>
    <row r="10" spans="2:4" x14ac:dyDescent="0.25">
      <c r="B10" t="s">
        <v>18</v>
      </c>
      <c r="C10" s="8">
        <v>45434</v>
      </c>
      <c r="D10" s="35">
        <f>C4*1000</f>
        <v>1000</v>
      </c>
    </row>
    <row r="11" spans="2:4" x14ac:dyDescent="0.25">
      <c r="B11" s="17" t="s">
        <v>39</v>
      </c>
      <c r="C11" s="17"/>
      <c r="D11" s="36">
        <f>SUM(D7:D10)</f>
        <v>95.180000000000064</v>
      </c>
    </row>
    <row r="13" spans="2:4" x14ac:dyDescent="0.25">
      <c r="B13" t="s">
        <v>40</v>
      </c>
      <c r="D13" s="34">
        <f>XIRR(D7:D10,C7:C10)</f>
        <v>0.16999883055686948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6DF6-2AAF-421E-B678-12E953078F3B}">
  <dimension ref="B1:D13"/>
  <sheetViews>
    <sheetView workbookViewId="0">
      <selection sqref="A1:XFD1048576"/>
    </sheetView>
  </sheetViews>
  <sheetFormatPr defaultRowHeight="15" x14ac:dyDescent="0.25"/>
  <cols>
    <col min="2" max="2" width="12.7109375" customWidth="1"/>
    <col min="3" max="3" width="10.140625" bestFit="1" customWidth="1"/>
    <col min="4" max="4" width="10.85546875" bestFit="1" customWidth="1"/>
  </cols>
  <sheetData>
    <row r="1" spans="2:4" x14ac:dyDescent="0.25">
      <c r="B1" t="s">
        <v>34</v>
      </c>
    </row>
    <row r="2" spans="2:4" x14ac:dyDescent="0.25">
      <c r="B2" s="32" t="s">
        <v>44</v>
      </c>
      <c r="C2" s="33"/>
      <c r="D2" s="33"/>
    </row>
    <row r="3" spans="2:4" x14ac:dyDescent="0.25">
      <c r="B3" s="32" t="s">
        <v>36</v>
      </c>
      <c r="C3">
        <v>998.14</v>
      </c>
    </row>
    <row r="4" spans="2:4" x14ac:dyDescent="0.25">
      <c r="B4" t="s">
        <v>37</v>
      </c>
      <c r="C4">
        <v>1</v>
      </c>
    </row>
    <row r="5" spans="2:4" x14ac:dyDescent="0.25">
      <c r="B5" t="s">
        <v>16</v>
      </c>
      <c r="C5">
        <v>77.5</v>
      </c>
      <c r="D5" s="34"/>
    </row>
    <row r="6" spans="2:4" x14ac:dyDescent="0.25">
      <c r="B6" s="4" t="s">
        <v>4</v>
      </c>
      <c r="C6" s="4" t="s">
        <v>5</v>
      </c>
      <c r="D6" s="4" t="s">
        <v>15</v>
      </c>
    </row>
    <row r="7" spans="2:4" x14ac:dyDescent="0.25">
      <c r="B7" t="s">
        <v>3</v>
      </c>
      <c r="C7" s="8">
        <v>45215</v>
      </c>
      <c r="D7" s="35">
        <f>C4*C3*-1</f>
        <v>-998.14</v>
      </c>
    </row>
    <row r="8" spans="2:4" x14ac:dyDescent="0.25">
      <c r="B8" t="s">
        <v>16</v>
      </c>
      <c r="C8" s="8">
        <v>45385</v>
      </c>
      <c r="D8" s="35">
        <f t="shared" ref="D8:D9" si="0">$C$5*$C$4</f>
        <v>77.5</v>
      </c>
    </row>
    <row r="9" spans="2:4" x14ac:dyDescent="0.25">
      <c r="B9" t="s">
        <v>16</v>
      </c>
      <c r="C9" s="8">
        <v>45567</v>
      </c>
      <c r="D9" s="35">
        <f t="shared" si="0"/>
        <v>77.5</v>
      </c>
    </row>
    <row r="10" spans="2:4" x14ac:dyDescent="0.25">
      <c r="B10" t="s">
        <v>18</v>
      </c>
      <c r="C10" s="8">
        <v>45567</v>
      </c>
      <c r="D10" s="35">
        <f>C4*1000</f>
        <v>1000</v>
      </c>
    </row>
    <row r="11" spans="2:4" x14ac:dyDescent="0.25">
      <c r="B11" s="17" t="s">
        <v>39</v>
      </c>
      <c r="C11" s="17"/>
      <c r="D11" s="36">
        <f>SUM(D7:D10)</f>
        <v>156.86000000000001</v>
      </c>
    </row>
    <row r="13" spans="2:4" x14ac:dyDescent="0.25">
      <c r="B13" t="s">
        <v>40</v>
      </c>
      <c r="D13" s="34">
        <f>XIRR(D7:D10,C7:C10)</f>
        <v>0.16999933123588559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0E064-4DE9-4D8B-8109-F5FCC5F2C4E5}">
  <dimension ref="B1:D14"/>
  <sheetViews>
    <sheetView workbookViewId="0">
      <selection activeCell="V27" sqref="V27"/>
    </sheetView>
  </sheetViews>
  <sheetFormatPr defaultRowHeight="15" x14ac:dyDescent="0.25"/>
  <cols>
    <col min="2" max="2" width="14.85546875" customWidth="1"/>
    <col min="3" max="3" width="10.140625" bestFit="1" customWidth="1"/>
    <col min="4" max="4" width="10.85546875" bestFit="1" customWidth="1"/>
  </cols>
  <sheetData>
    <row r="1" spans="2:4" x14ac:dyDescent="0.25">
      <c r="B1" t="s">
        <v>34</v>
      </c>
    </row>
    <row r="2" spans="2:4" x14ac:dyDescent="0.25">
      <c r="B2" s="32" t="s">
        <v>45</v>
      </c>
      <c r="C2" s="33"/>
      <c r="D2" s="33"/>
    </row>
    <row r="3" spans="2:4" x14ac:dyDescent="0.25">
      <c r="B3" s="32" t="s">
        <v>36</v>
      </c>
      <c r="C3">
        <v>1024.51</v>
      </c>
    </row>
    <row r="4" spans="2:4" x14ac:dyDescent="0.25">
      <c r="B4" t="s">
        <v>37</v>
      </c>
      <c r="C4">
        <v>1</v>
      </c>
    </row>
    <row r="5" spans="2:4" x14ac:dyDescent="0.25">
      <c r="B5" t="s">
        <v>16</v>
      </c>
      <c r="C5">
        <v>63.5</v>
      </c>
      <c r="D5" s="34"/>
    </row>
    <row r="6" spans="2:4" x14ac:dyDescent="0.25">
      <c r="B6" s="4" t="s">
        <v>4</v>
      </c>
      <c r="C6" s="4" t="s">
        <v>5</v>
      </c>
      <c r="D6" s="4" t="s">
        <v>15</v>
      </c>
    </row>
    <row r="7" spans="2:4" x14ac:dyDescent="0.25">
      <c r="B7" t="s">
        <v>3</v>
      </c>
      <c r="C7" s="8">
        <v>45215</v>
      </c>
      <c r="D7" s="35">
        <f>C4*C3*-1</f>
        <v>-1024.51</v>
      </c>
    </row>
    <row r="8" spans="2:4" x14ac:dyDescent="0.25">
      <c r="B8" t="s">
        <v>16</v>
      </c>
      <c r="C8" s="8">
        <v>45231</v>
      </c>
      <c r="D8" s="35">
        <f t="shared" ref="D8:D10" si="0">$C$5*$C$4</f>
        <v>63.5</v>
      </c>
    </row>
    <row r="9" spans="2:4" x14ac:dyDescent="0.25">
      <c r="B9" t="s">
        <v>16</v>
      </c>
      <c r="C9" s="8">
        <v>45413</v>
      </c>
      <c r="D9" s="35">
        <f t="shared" si="0"/>
        <v>63.5</v>
      </c>
    </row>
    <row r="10" spans="2:4" x14ac:dyDescent="0.25">
      <c r="B10" t="s">
        <v>16</v>
      </c>
      <c r="C10" s="8">
        <v>45595</v>
      </c>
      <c r="D10" s="35">
        <f t="shared" si="0"/>
        <v>63.5</v>
      </c>
    </row>
    <row r="11" spans="2:4" x14ac:dyDescent="0.25">
      <c r="B11" t="s">
        <v>18</v>
      </c>
      <c r="C11" s="8">
        <v>45595</v>
      </c>
      <c r="D11" s="35">
        <f>C4*1000</f>
        <v>1000</v>
      </c>
    </row>
    <row r="12" spans="2:4" x14ac:dyDescent="0.25">
      <c r="B12" s="17" t="s">
        <v>39</v>
      </c>
      <c r="C12" s="17"/>
      <c r="D12" s="36">
        <f>SUM(D7:D11)</f>
        <v>165.99</v>
      </c>
    </row>
    <row r="14" spans="2:4" x14ac:dyDescent="0.25">
      <c r="B14" t="s">
        <v>40</v>
      </c>
      <c r="D14" s="34">
        <f>XIRR(D7:D11,C7:C11)</f>
        <v>0.16999817490577698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7BBA5-818F-4ADE-B1CA-40B6CCF98D40}">
  <dimension ref="C1:E17"/>
  <sheetViews>
    <sheetView workbookViewId="0">
      <selection activeCell="G15" sqref="G15"/>
    </sheetView>
  </sheetViews>
  <sheetFormatPr defaultRowHeight="15" x14ac:dyDescent="0.25"/>
  <cols>
    <col min="3" max="3" width="24" customWidth="1"/>
    <col min="4" max="4" width="22" customWidth="1"/>
  </cols>
  <sheetData>
    <row r="1" spans="3:5" x14ac:dyDescent="0.25">
      <c r="C1" s="1" t="s">
        <v>28</v>
      </c>
    </row>
    <row r="2" spans="3:5" x14ac:dyDescent="0.25">
      <c r="C2" s="2" t="s">
        <v>0</v>
      </c>
      <c r="D2" s="2">
        <v>990.41</v>
      </c>
    </row>
    <row r="3" spans="3:5" x14ac:dyDescent="0.25">
      <c r="C3" s="2" t="s">
        <v>1</v>
      </c>
      <c r="D3" s="3">
        <v>45023</v>
      </c>
    </row>
    <row r="4" spans="3:5" x14ac:dyDescent="0.25">
      <c r="C4" s="2" t="s">
        <v>2</v>
      </c>
      <c r="D4" s="2">
        <v>1</v>
      </c>
    </row>
    <row r="5" spans="3:5" x14ac:dyDescent="0.25">
      <c r="C5" s="2" t="s">
        <v>14</v>
      </c>
      <c r="D5" s="2">
        <f>D2*D4</f>
        <v>990.41</v>
      </c>
    </row>
    <row r="6" spans="3:5" x14ac:dyDescent="0.25">
      <c r="C6" s="18" t="s">
        <v>16</v>
      </c>
      <c r="D6" s="18">
        <v>70</v>
      </c>
    </row>
    <row r="8" spans="3:5" x14ac:dyDescent="0.25">
      <c r="C8" s="4" t="s">
        <v>4</v>
      </c>
      <c r="D8" s="4" t="s">
        <v>5</v>
      </c>
      <c r="E8" s="4" t="s">
        <v>15</v>
      </c>
    </row>
    <row r="9" spans="3:5" x14ac:dyDescent="0.25">
      <c r="C9" s="2" t="s">
        <v>3</v>
      </c>
      <c r="D9" s="3">
        <f>D3</f>
        <v>45023</v>
      </c>
      <c r="E9" s="14">
        <f>D2*D4*-1</f>
        <v>-990.41</v>
      </c>
    </row>
    <row r="10" spans="3:5" x14ac:dyDescent="0.25">
      <c r="C10" s="2" t="s">
        <v>16</v>
      </c>
      <c r="D10" s="15">
        <v>45105</v>
      </c>
      <c r="E10" s="14">
        <f>D6*D4</f>
        <v>70</v>
      </c>
    </row>
    <row r="11" spans="3:5" x14ac:dyDescent="0.25">
      <c r="C11" s="2" t="s">
        <v>16</v>
      </c>
      <c r="D11" s="15">
        <v>45287</v>
      </c>
      <c r="E11" s="14">
        <f>D6*D4</f>
        <v>70</v>
      </c>
    </row>
    <row r="12" spans="3:5" x14ac:dyDescent="0.25">
      <c r="C12" s="2" t="s">
        <v>17</v>
      </c>
      <c r="D12" s="15">
        <v>45469</v>
      </c>
      <c r="E12" s="14">
        <f>D6*D4</f>
        <v>70</v>
      </c>
    </row>
    <row r="13" spans="3:5" x14ac:dyDescent="0.25">
      <c r="C13" s="2" t="s">
        <v>18</v>
      </c>
      <c r="D13" s="15">
        <v>45469</v>
      </c>
      <c r="E13" s="14">
        <f>1000*D4</f>
        <v>1000</v>
      </c>
    </row>
    <row r="14" spans="3:5" x14ac:dyDescent="0.25">
      <c r="C14" s="16" t="s">
        <v>20</v>
      </c>
      <c r="D14" s="17"/>
      <c r="E14" s="14">
        <f>E13+E12+E10+E9+E11</f>
        <v>219.59000000000003</v>
      </c>
    </row>
    <row r="16" spans="3:5" ht="15.75" thickBot="1" x14ac:dyDescent="0.3"/>
    <row r="17" spans="3:5" ht="15.75" thickBot="1" x14ac:dyDescent="0.3">
      <c r="C17" t="s">
        <v>19</v>
      </c>
      <c r="E17" s="29">
        <f>XIRR(E9:E13,D9:D13)</f>
        <v>0.19400166869163515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FDE61-95DE-4B7B-ACFB-7302F0415DFD}">
  <dimension ref="B1:D17"/>
  <sheetViews>
    <sheetView workbookViewId="0">
      <selection activeCell="V27" sqref="V27"/>
    </sheetView>
  </sheetViews>
  <sheetFormatPr defaultRowHeight="15" x14ac:dyDescent="0.25"/>
  <cols>
    <col min="2" max="2" width="14.28515625" customWidth="1"/>
    <col min="3" max="3" width="10.140625" bestFit="1" customWidth="1"/>
    <col min="4" max="4" width="10.85546875" bestFit="1" customWidth="1"/>
  </cols>
  <sheetData>
    <row r="1" spans="2:4" x14ac:dyDescent="0.25">
      <c r="B1" t="s">
        <v>34</v>
      </c>
    </row>
    <row r="2" spans="2:4" x14ac:dyDescent="0.25">
      <c r="B2" s="32" t="s">
        <v>46</v>
      </c>
      <c r="C2" s="33"/>
      <c r="D2" s="33"/>
    </row>
    <row r="3" spans="2:4" x14ac:dyDescent="0.25">
      <c r="B3" s="32" t="s">
        <v>36</v>
      </c>
      <c r="C3">
        <v>1072.3399999999999</v>
      </c>
    </row>
    <row r="4" spans="2:4" x14ac:dyDescent="0.25">
      <c r="B4" t="s">
        <v>37</v>
      </c>
      <c r="C4">
        <v>1</v>
      </c>
    </row>
    <row r="5" spans="2:4" x14ac:dyDescent="0.25">
      <c r="B5" t="s">
        <v>16</v>
      </c>
      <c r="C5">
        <v>95.95</v>
      </c>
      <c r="D5" s="34"/>
    </row>
    <row r="6" spans="2:4" x14ac:dyDescent="0.25">
      <c r="B6" s="4" t="s">
        <v>4</v>
      </c>
      <c r="C6" s="4" t="s">
        <v>5</v>
      </c>
      <c r="D6" s="4" t="s">
        <v>15</v>
      </c>
    </row>
    <row r="7" spans="2:4" x14ac:dyDescent="0.25">
      <c r="B7" t="s">
        <v>3</v>
      </c>
      <c r="C7" s="8">
        <v>45215</v>
      </c>
      <c r="D7" s="35">
        <f>C4*C3*-1</f>
        <v>-1072.3399999999999</v>
      </c>
    </row>
    <row r="8" spans="2:4" x14ac:dyDescent="0.25">
      <c r="B8" t="s">
        <v>16</v>
      </c>
      <c r="C8" s="8">
        <v>45385</v>
      </c>
      <c r="D8" s="35">
        <f t="shared" ref="D8:D13" si="0">$C$5*$C$4</f>
        <v>95.95</v>
      </c>
    </row>
    <row r="9" spans="2:4" x14ac:dyDescent="0.25">
      <c r="B9" t="s">
        <v>16</v>
      </c>
      <c r="C9" s="8">
        <v>45567</v>
      </c>
      <c r="D9" s="35">
        <f t="shared" si="0"/>
        <v>95.95</v>
      </c>
    </row>
    <row r="10" spans="2:4" x14ac:dyDescent="0.25">
      <c r="B10" t="s">
        <v>16</v>
      </c>
      <c r="C10" s="8">
        <v>45749</v>
      </c>
      <c r="D10" s="35">
        <f t="shared" si="0"/>
        <v>95.95</v>
      </c>
    </row>
    <row r="11" spans="2:4" x14ac:dyDescent="0.25">
      <c r="B11" t="s">
        <v>16</v>
      </c>
      <c r="C11" s="8">
        <v>45931</v>
      </c>
      <c r="D11" s="35">
        <f t="shared" si="0"/>
        <v>95.95</v>
      </c>
    </row>
    <row r="12" spans="2:4" x14ac:dyDescent="0.25">
      <c r="B12" t="s">
        <v>16</v>
      </c>
      <c r="C12" s="8">
        <v>46113</v>
      </c>
      <c r="D12" s="35">
        <f t="shared" si="0"/>
        <v>95.95</v>
      </c>
    </row>
    <row r="13" spans="2:4" x14ac:dyDescent="0.25">
      <c r="B13" t="s">
        <v>16</v>
      </c>
      <c r="C13" s="8">
        <v>46295</v>
      </c>
      <c r="D13" s="35">
        <f t="shared" si="0"/>
        <v>95.95</v>
      </c>
    </row>
    <row r="14" spans="2:4" x14ac:dyDescent="0.25">
      <c r="B14" t="s">
        <v>18</v>
      </c>
      <c r="C14" s="8">
        <v>46295</v>
      </c>
      <c r="D14" s="35">
        <f>C4*1000</f>
        <v>1000</v>
      </c>
    </row>
    <row r="15" spans="2:4" x14ac:dyDescent="0.25">
      <c r="B15" s="17" t="s">
        <v>39</v>
      </c>
      <c r="C15" s="17"/>
      <c r="D15" s="36">
        <f>SUM(D7:D14)</f>
        <v>503.3600000000003</v>
      </c>
    </row>
    <row r="17" spans="2:4" x14ac:dyDescent="0.25">
      <c r="B17" t="s">
        <v>40</v>
      </c>
      <c r="D17" s="34">
        <f>XIRR(D7:D14,C7:C14)</f>
        <v>0.1700007379055023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D247-8C80-4B88-A8A2-3BA39D35607C}">
  <dimension ref="B1:D18"/>
  <sheetViews>
    <sheetView tabSelected="1" workbookViewId="0">
      <selection activeCell="N19" sqref="N19"/>
    </sheetView>
  </sheetViews>
  <sheetFormatPr defaultRowHeight="15" x14ac:dyDescent="0.25"/>
  <cols>
    <col min="2" max="2" width="15.7109375" customWidth="1"/>
    <col min="3" max="3" width="10.140625" bestFit="1" customWidth="1"/>
    <col min="4" max="4" width="10.85546875" bestFit="1" customWidth="1"/>
  </cols>
  <sheetData>
    <row r="1" spans="2:4" x14ac:dyDescent="0.25">
      <c r="B1" t="s">
        <v>34</v>
      </c>
    </row>
    <row r="2" spans="2:4" x14ac:dyDescent="0.25">
      <c r="B2" s="32" t="s">
        <v>47</v>
      </c>
      <c r="C2" s="33"/>
      <c r="D2" s="33"/>
    </row>
    <row r="3" spans="2:4" x14ac:dyDescent="0.25">
      <c r="B3" s="32" t="s">
        <v>36</v>
      </c>
      <c r="C3">
        <v>1151.05</v>
      </c>
    </row>
    <row r="4" spans="2:4" x14ac:dyDescent="0.25">
      <c r="B4" t="s">
        <v>37</v>
      </c>
      <c r="C4">
        <v>1</v>
      </c>
    </row>
    <row r="5" spans="2:4" x14ac:dyDescent="0.25">
      <c r="B5" t="s">
        <v>16</v>
      </c>
      <c r="C5">
        <v>95.9</v>
      </c>
      <c r="D5" s="34"/>
    </row>
    <row r="6" spans="2:4" x14ac:dyDescent="0.25">
      <c r="B6" s="4" t="s">
        <v>4</v>
      </c>
      <c r="C6" s="4" t="s">
        <v>5</v>
      </c>
      <c r="D6" s="4" t="s">
        <v>15</v>
      </c>
    </row>
    <row r="7" spans="2:4" x14ac:dyDescent="0.25">
      <c r="B7" t="s">
        <v>3</v>
      </c>
      <c r="C7" s="8">
        <v>45215</v>
      </c>
      <c r="D7" s="35">
        <f>C4*C3*-1</f>
        <v>-1151.05</v>
      </c>
    </row>
    <row r="8" spans="2:4" x14ac:dyDescent="0.25">
      <c r="B8" t="s">
        <v>16</v>
      </c>
      <c r="C8" s="8">
        <v>45238</v>
      </c>
      <c r="D8" s="35">
        <f t="shared" ref="D8:D14" si="0">$C$5*$C$4</f>
        <v>95.9</v>
      </c>
    </row>
    <row r="9" spans="2:4" x14ac:dyDescent="0.25">
      <c r="B9" t="s">
        <v>16</v>
      </c>
      <c r="C9" s="8">
        <v>45420</v>
      </c>
      <c r="D9" s="35">
        <f t="shared" si="0"/>
        <v>95.9</v>
      </c>
    </row>
    <row r="10" spans="2:4" x14ac:dyDescent="0.25">
      <c r="B10" t="s">
        <v>16</v>
      </c>
      <c r="C10" s="8">
        <v>45602</v>
      </c>
      <c r="D10" s="35">
        <f t="shared" si="0"/>
        <v>95.9</v>
      </c>
    </row>
    <row r="11" spans="2:4" x14ac:dyDescent="0.25">
      <c r="B11" t="s">
        <v>16</v>
      </c>
      <c r="C11" s="8">
        <v>45784</v>
      </c>
      <c r="D11" s="35">
        <f t="shared" si="0"/>
        <v>95.9</v>
      </c>
    </row>
    <row r="12" spans="2:4" x14ac:dyDescent="0.25">
      <c r="B12" t="s">
        <v>16</v>
      </c>
      <c r="C12" s="8">
        <v>45966</v>
      </c>
      <c r="D12" s="35">
        <f t="shared" si="0"/>
        <v>95.9</v>
      </c>
    </row>
    <row r="13" spans="2:4" x14ac:dyDescent="0.25">
      <c r="B13" t="s">
        <v>16</v>
      </c>
      <c r="C13" s="8">
        <v>46148</v>
      </c>
      <c r="D13" s="35">
        <f t="shared" si="0"/>
        <v>95.9</v>
      </c>
    </row>
    <row r="14" spans="2:4" x14ac:dyDescent="0.25">
      <c r="B14" t="s">
        <v>16</v>
      </c>
      <c r="C14" s="8">
        <v>46330</v>
      </c>
      <c r="D14" s="35">
        <f t="shared" si="0"/>
        <v>95.9</v>
      </c>
    </row>
    <row r="15" spans="2:4" x14ac:dyDescent="0.25">
      <c r="B15" t="s">
        <v>18</v>
      </c>
      <c r="C15" s="8">
        <v>46330</v>
      </c>
      <c r="D15" s="35">
        <f>C4*1000</f>
        <v>1000</v>
      </c>
    </row>
    <row r="16" spans="2:4" x14ac:dyDescent="0.25">
      <c r="B16" s="17" t="s">
        <v>39</v>
      </c>
      <c r="C16" s="17"/>
      <c r="D16" s="36">
        <f>SUM(D7:D15)</f>
        <v>520.25</v>
      </c>
    </row>
    <row r="18" spans="2:4" x14ac:dyDescent="0.25">
      <c r="B18" t="s">
        <v>40</v>
      </c>
      <c r="D18" s="34">
        <f>XIRR(D7:D15,C7:C15)</f>
        <v>0.16999835371971131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B1CC-5C87-40B7-8B3E-9060BAC32704}">
  <dimension ref="C1:G16"/>
  <sheetViews>
    <sheetView workbookViewId="0">
      <selection activeCell="A9" sqref="A9:XFD9"/>
    </sheetView>
  </sheetViews>
  <sheetFormatPr defaultRowHeight="15" x14ac:dyDescent="0.25"/>
  <cols>
    <col min="3" max="3" width="30.7109375" customWidth="1"/>
    <col min="4" max="4" width="29" customWidth="1"/>
    <col min="6" max="6" width="11.85546875" customWidth="1"/>
    <col min="7" max="7" width="14.28515625" customWidth="1"/>
  </cols>
  <sheetData>
    <row r="1" spans="3:7" x14ac:dyDescent="0.25">
      <c r="C1" s="1" t="s">
        <v>26</v>
      </c>
    </row>
    <row r="2" spans="3:7" x14ac:dyDescent="0.25">
      <c r="C2" s="2" t="s">
        <v>0</v>
      </c>
      <c r="D2" s="2">
        <v>1008.67</v>
      </c>
    </row>
    <row r="3" spans="3:7" x14ac:dyDescent="0.25">
      <c r="C3" s="2" t="s">
        <v>1</v>
      </c>
      <c r="D3" s="3">
        <v>45023</v>
      </c>
    </row>
    <row r="4" spans="3:7" x14ac:dyDescent="0.25">
      <c r="C4" s="2" t="s">
        <v>2</v>
      </c>
      <c r="D4" s="2">
        <v>1</v>
      </c>
    </row>
    <row r="5" spans="3:7" x14ac:dyDescent="0.25">
      <c r="C5" s="2" t="s">
        <v>14</v>
      </c>
      <c r="D5" s="2">
        <f>D2*D4</f>
        <v>1008.67</v>
      </c>
    </row>
    <row r="6" spans="3:7" x14ac:dyDescent="0.25">
      <c r="C6" s="18" t="s">
        <v>16</v>
      </c>
      <c r="D6" s="18">
        <v>80</v>
      </c>
    </row>
    <row r="8" spans="3:7" x14ac:dyDescent="0.25">
      <c r="C8" s="4" t="s">
        <v>4</v>
      </c>
      <c r="D8" s="4" t="s">
        <v>5</v>
      </c>
      <c r="E8" s="4" t="s">
        <v>6</v>
      </c>
      <c r="F8" s="4" t="s">
        <v>2</v>
      </c>
      <c r="G8" s="4" t="s">
        <v>7</v>
      </c>
    </row>
    <row r="9" spans="3:7" x14ac:dyDescent="0.25">
      <c r="C9" s="2" t="s">
        <v>8</v>
      </c>
      <c r="D9" s="3">
        <f>D3</f>
        <v>45023</v>
      </c>
      <c r="E9" s="2">
        <f>D6</f>
        <v>80</v>
      </c>
      <c r="F9" s="2">
        <f>D4</f>
        <v>1</v>
      </c>
      <c r="G9" s="5">
        <f>E9*F9</f>
        <v>80</v>
      </c>
    </row>
    <row r="10" spans="3:7" x14ac:dyDescent="0.25">
      <c r="C10" s="2" t="s">
        <v>9</v>
      </c>
      <c r="D10" s="15">
        <v>45196</v>
      </c>
      <c r="E10" s="2">
        <v>1000</v>
      </c>
      <c r="F10" s="2">
        <f>D4</f>
        <v>1</v>
      </c>
      <c r="G10" s="5">
        <f>E10*F10</f>
        <v>1000</v>
      </c>
    </row>
    <row r="11" spans="3:7" x14ac:dyDescent="0.25">
      <c r="C11" s="2" t="s">
        <v>10</v>
      </c>
      <c r="D11" s="15">
        <v>45196</v>
      </c>
      <c r="E11" s="2">
        <f>E9+E10</f>
        <v>1080</v>
      </c>
      <c r="F11" s="2">
        <f>D4</f>
        <v>1</v>
      </c>
      <c r="G11" s="6">
        <f>E11*F11</f>
        <v>1080</v>
      </c>
    </row>
    <row r="12" spans="3:7" x14ac:dyDescent="0.25">
      <c r="C12" s="7" t="s">
        <v>11</v>
      </c>
      <c r="D12" s="8"/>
      <c r="G12" s="9">
        <f>-D5+G11</f>
        <v>71.330000000000041</v>
      </c>
    </row>
    <row r="13" spans="3:7" ht="15.75" thickBot="1" x14ac:dyDescent="0.3"/>
    <row r="14" spans="3:7" ht="15.75" thickBot="1" x14ac:dyDescent="0.3">
      <c r="C14" t="s">
        <v>12</v>
      </c>
      <c r="E14" s="10"/>
      <c r="G14" s="29">
        <f>((G11/D5-1)*365/(D11-D3))</f>
        <v>0.14920036348442811</v>
      </c>
    </row>
    <row r="16" spans="3:7" x14ac:dyDescent="0.25">
      <c r="G16" s="1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D52E-1877-4F16-B533-87059DF45400}">
  <dimension ref="C1:E14"/>
  <sheetViews>
    <sheetView workbookViewId="0">
      <selection activeCell="D22" sqref="D22"/>
    </sheetView>
  </sheetViews>
  <sheetFormatPr defaultRowHeight="15" x14ac:dyDescent="0.25"/>
  <cols>
    <col min="3" max="3" width="24" customWidth="1"/>
    <col min="4" max="4" width="22" customWidth="1"/>
  </cols>
  <sheetData>
    <row r="1" spans="3:5" x14ac:dyDescent="0.25">
      <c r="C1" s="1" t="s">
        <v>29</v>
      </c>
    </row>
    <row r="2" spans="3:5" x14ac:dyDescent="0.25">
      <c r="C2" s="2" t="s">
        <v>0</v>
      </c>
      <c r="D2" s="2">
        <v>977.75</v>
      </c>
    </row>
    <row r="3" spans="3:5" x14ac:dyDescent="0.25">
      <c r="C3" s="2" t="s">
        <v>1</v>
      </c>
      <c r="D3" s="3">
        <v>45075</v>
      </c>
    </row>
    <row r="4" spans="3:5" x14ac:dyDescent="0.25">
      <c r="C4" s="2" t="s">
        <v>2</v>
      </c>
      <c r="D4" s="2">
        <v>1</v>
      </c>
    </row>
    <row r="5" spans="3:5" x14ac:dyDescent="0.25">
      <c r="C5" s="2" t="s">
        <v>14</v>
      </c>
      <c r="D5" s="2">
        <f>D2*D4</f>
        <v>977.75</v>
      </c>
    </row>
    <row r="6" spans="3:5" x14ac:dyDescent="0.25">
      <c r="C6" s="18" t="s">
        <v>16</v>
      </c>
      <c r="D6" s="18">
        <v>58.35</v>
      </c>
    </row>
    <row r="8" spans="3:5" x14ac:dyDescent="0.25">
      <c r="C8" s="4" t="s">
        <v>4</v>
      </c>
      <c r="D8" s="4" t="s">
        <v>5</v>
      </c>
      <c r="E8" s="4" t="s">
        <v>15</v>
      </c>
    </row>
    <row r="9" spans="3:5" x14ac:dyDescent="0.25">
      <c r="C9" s="2" t="s">
        <v>3</v>
      </c>
      <c r="D9" s="3">
        <f>D3</f>
        <v>45075</v>
      </c>
      <c r="E9" s="14">
        <f>D2*D4*-1</f>
        <v>-977.75</v>
      </c>
    </row>
    <row r="10" spans="3:5" x14ac:dyDescent="0.25">
      <c r="C10" s="2" t="s">
        <v>18</v>
      </c>
      <c r="D10" s="15">
        <v>45252</v>
      </c>
      <c r="E10" s="14">
        <v>1058.3499999999999</v>
      </c>
    </row>
    <row r="11" spans="3:5" x14ac:dyDescent="0.25">
      <c r="C11" s="16" t="s">
        <v>20</v>
      </c>
      <c r="D11" s="17"/>
      <c r="E11" s="14">
        <f>E10+E9</f>
        <v>80.599999999999909</v>
      </c>
    </row>
    <row r="14" spans="3:5" x14ac:dyDescent="0.25">
      <c r="C14" t="s">
        <v>19</v>
      </c>
      <c r="E14" s="33">
        <f>((E10/D5-1)*365/(D10-D3))</f>
        <v>0.16999134701919982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B8AEF-6330-4C26-B1A5-378EFEA10665}">
  <dimension ref="C2:G15"/>
  <sheetViews>
    <sheetView workbookViewId="0">
      <selection activeCell="D11" sqref="D11"/>
    </sheetView>
  </sheetViews>
  <sheetFormatPr defaultRowHeight="15" x14ac:dyDescent="0.25"/>
  <cols>
    <col min="3" max="3" width="24.140625" customWidth="1"/>
    <col min="4" max="4" width="14.85546875" customWidth="1"/>
    <col min="7" max="7" width="12.42578125" customWidth="1"/>
  </cols>
  <sheetData>
    <row r="2" spans="3:7" x14ac:dyDescent="0.25">
      <c r="C2" s="1" t="s">
        <v>25</v>
      </c>
    </row>
    <row r="3" spans="3:7" x14ac:dyDescent="0.25">
      <c r="C3" s="2" t="s">
        <v>0</v>
      </c>
      <c r="D3" s="2">
        <v>975.5</v>
      </c>
    </row>
    <row r="4" spans="3:7" x14ac:dyDescent="0.25">
      <c r="C4" s="2" t="s">
        <v>1</v>
      </c>
      <c r="D4" s="3">
        <v>44980</v>
      </c>
    </row>
    <row r="5" spans="3:7" x14ac:dyDescent="0.25">
      <c r="C5" s="2" t="s">
        <v>2</v>
      </c>
      <c r="D5" s="2">
        <v>1</v>
      </c>
    </row>
    <row r="6" spans="3:7" x14ac:dyDescent="0.25">
      <c r="C6" s="2" t="s">
        <v>14</v>
      </c>
      <c r="D6" s="2">
        <f>D3*D5</f>
        <v>975.5</v>
      </c>
    </row>
    <row r="7" spans="3:7" x14ac:dyDescent="0.25">
      <c r="C7" s="18" t="s">
        <v>16</v>
      </c>
      <c r="D7" s="18">
        <v>50</v>
      </c>
    </row>
    <row r="9" spans="3:7" x14ac:dyDescent="0.25">
      <c r="C9" s="4" t="s">
        <v>4</v>
      </c>
      <c r="D9" s="4" t="s">
        <v>5</v>
      </c>
      <c r="E9" s="4" t="s">
        <v>6</v>
      </c>
      <c r="F9" s="4" t="s">
        <v>2</v>
      </c>
      <c r="G9" s="4" t="s">
        <v>7</v>
      </c>
    </row>
    <row r="10" spans="3:7" x14ac:dyDescent="0.25">
      <c r="C10" s="2" t="s">
        <v>1</v>
      </c>
      <c r="D10" s="3">
        <f>D4</f>
        <v>44980</v>
      </c>
      <c r="E10" s="2">
        <f>-D3</f>
        <v>-975.5</v>
      </c>
      <c r="F10" s="2">
        <f>D5</f>
        <v>1</v>
      </c>
      <c r="G10" s="31">
        <f>E10*F10</f>
        <v>-975.5</v>
      </c>
    </row>
    <row r="11" spans="3:7" x14ac:dyDescent="0.25">
      <c r="C11" s="2" t="s">
        <v>8</v>
      </c>
      <c r="D11" s="3">
        <v>45161</v>
      </c>
      <c r="E11" s="2">
        <f>D7</f>
        <v>50</v>
      </c>
      <c r="F11" s="2">
        <f>$D$5</f>
        <v>1</v>
      </c>
      <c r="G11" s="31">
        <f>E11*F11</f>
        <v>50</v>
      </c>
    </row>
    <row r="12" spans="3:7" x14ac:dyDescent="0.25">
      <c r="C12" s="2" t="s">
        <v>9</v>
      </c>
      <c r="D12" s="3">
        <v>45161</v>
      </c>
      <c r="E12" s="2">
        <v>1000</v>
      </c>
      <c r="F12" s="2">
        <f t="shared" ref="F12" si="0">$D$5</f>
        <v>1</v>
      </c>
      <c r="G12" s="31">
        <f>E12*F12</f>
        <v>1000</v>
      </c>
    </row>
    <row r="13" spans="3:7" x14ac:dyDescent="0.25">
      <c r="C13" s="7" t="s">
        <v>11</v>
      </c>
      <c r="D13" s="8"/>
      <c r="G13" s="9">
        <f>-D6+G11+G12</f>
        <v>74.5</v>
      </c>
    </row>
    <row r="14" spans="3:7" ht="15.75" thickBot="1" x14ac:dyDescent="0.3"/>
    <row r="15" spans="3:7" ht="15.75" thickBot="1" x14ac:dyDescent="0.3">
      <c r="C15" t="s">
        <v>19</v>
      </c>
      <c r="E15" s="10"/>
      <c r="G15" s="21">
        <f>XIRR(E10:E12,D10:D12)</f>
        <v>0.15998882651329047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CBC59-DD65-4E41-A568-1FFC1C16A0A8}">
  <dimension ref="C1:E16"/>
  <sheetViews>
    <sheetView workbookViewId="0">
      <selection activeCell="H8" sqref="H8"/>
    </sheetView>
  </sheetViews>
  <sheetFormatPr defaultRowHeight="15" x14ac:dyDescent="0.25"/>
  <cols>
    <col min="3" max="3" width="36" customWidth="1"/>
    <col min="4" max="4" width="13.140625" customWidth="1"/>
    <col min="7" max="7" width="12.85546875" customWidth="1"/>
  </cols>
  <sheetData>
    <row r="1" spans="3:5" x14ac:dyDescent="0.25">
      <c r="C1" s="1" t="s">
        <v>24</v>
      </c>
    </row>
    <row r="2" spans="3:5" x14ac:dyDescent="0.25">
      <c r="C2" s="2" t="s">
        <v>0</v>
      </c>
      <c r="D2" s="2">
        <v>961.92</v>
      </c>
    </row>
    <row r="3" spans="3:5" x14ac:dyDescent="0.25">
      <c r="C3" s="2" t="s">
        <v>1</v>
      </c>
      <c r="D3" s="3">
        <v>44980</v>
      </c>
    </row>
    <row r="4" spans="3:5" x14ac:dyDescent="0.25">
      <c r="C4" s="2" t="s">
        <v>2</v>
      </c>
      <c r="D4" s="2">
        <v>1</v>
      </c>
    </row>
    <row r="5" spans="3:5" x14ac:dyDescent="0.25">
      <c r="C5" s="2" t="s">
        <v>14</v>
      </c>
      <c r="D5" s="2">
        <f>D2*D4</f>
        <v>961.92</v>
      </c>
    </row>
    <row r="6" spans="3:5" x14ac:dyDescent="0.25">
      <c r="C6" s="18" t="s">
        <v>16</v>
      </c>
      <c r="D6" s="18">
        <v>64.7</v>
      </c>
    </row>
    <row r="8" spans="3:5" x14ac:dyDescent="0.25">
      <c r="C8" s="4" t="s">
        <v>4</v>
      </c>
      <c r="D8" s="4" t="s">
        <v>5</v>
      </c>
      <c r="E8" s="4" t="s">
        <v>15</v>
      </c>
    </row>
    <row r="9" spans="3:5" x14ac:dyDescent="0.25">
      <c r="C9" s="2" t="s">
        <v>3</v>
      </c>
      <c r="D9" s="3">
        <f>D3</f>
        <v>44980</v>
      </c>
      <c r="E9" s="14">
        <f>D2*D4*-1</f>
        <v>-961.92</v>
      </c>
    </row>
    <row r="10" spans="3:5" x14ac:dyDescent="0.25">
      <c r="C10" s="2" t="s">
        <v>16</v>
      </c>
      <c r="D10" s="15">
        <v>45154</v>
      </c>
      <c r="E10" s="14">
        <f>D6*D4</f>
        <v>64.7</v>
      </c>
    </row>
    <row r="11" spans="3:5" x14ac:dyDescent="0.25">
      <c r="C11" s="2" t="s">
        <v>17</v>
      </c>
      <c r="D11" s="15">
        <v>45336</v>
      </c>
      <c r="E11" s="14">
        <f>D6*D4</f>
        <v>64.7</v>
      </c>
    </row>
    <row r="12" spans="3:5" x14ac:dyDescent="0.25">
      <c r="C12" s="2" t="s">
        <v>18</v>
      </c>
      <c r="D12" s="15">
        <v>45336</v>
      </c>
      <c r="E12" s="14">
        <f>1000*D4</f>
        <v>1000</v>
      </c>
    </row>
    <row r="13" spans="3:5" x14ac:dyDescent="0.25">
      <c r="C13" s="16" t="s">
        <v>20</v>
      </c>
      <c r="D13" s="17"/>
      <c r="E13" s="14">
        <f>E12+E11+E10+E9</f>
        <v>167.48000000000013</v>
      </c>
    </row>
    <row r="15" spans="3:5" ht="15.75" thickBot="1" x14ac:dyDescent="0.3"/>
    <row r="16" spans="3:5" ht="15.75" thickBot="1" x14ac:dyDescent="0.3">
      <c r="C16" t="s">
        <v>19</v>
      </c>
      <c r="E16" s="21">
        <f>XIRR(E9:E12,D9:D12)</f>
        <v>0.18500029444694527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1F06-7E3A-4C91-9C27-17EABD01C94D}">
  <dimension ref="C1:E16"/>
  <sheetViews>
    <sheetView workbookViewId="0">
      <selection activeCell="C16" sqref="C16"/>
    </sheetView>
  </sheetViews>
  <sheetFormatPr defaultRowHeight="15" x14ac:dyDescent="0.25"/>
  <cols>
    <col min="3" max="3" width="35.85546875" customWidth="1"/>
    <col min="4" max="4" width="12.42578125" customWidth="1"/>
    <col min="5" max="5" width="12" customWidth="1"/>
  </cols>
  <sheetData>
    <row r="1" spans="3:5" ht="15.75" x14ac:dyDescent="0.25">
      <c r="C1" s="11" t="s">
        <v>32</v>
      </c>
    </row>
    <row r="2" spans="3:5" x14ac:dyDescent="0.25">
      <c r="C2" s="2" t="s">
        <v>0</v>
      </c>
      <c r="D2" s="12">
        <v>992.17</v>
      </c>
    </row>
    <row r="3" spans="3:5" x14ac:dyDescent="0.25">
      <c r="C3" s="2" t="s">
        <v>1</v>
      </c>
      <c r="D3" s="3">
        <v>45023</v>
      </c>
    </row>
    <row r="4" spans="3:5" x14ac:dyDescent="0.25">
      <c r="C4" s="2" t="s">
        <v>2</v>
      </c>
      <c r="D4" s="2">
        <v>1</v>
      </c>
    </row>
    <row r="5" spans="3:5" x14ac:dyDescent="0.25">
      <c r="C5" s="2" t="s">
        <v>14</v>
      </c>
      <c r="D5" s="19">
        <f>D2*D4</f>
        <v>992.17</v>
      </c>
    </row>
    <row r="6" spans="3:5" x14ac:dyDescent="0.25">
      <c r="C6" s="18" t="s">
        <v>16</v>
      </c>
      <c r="D6" s="19">
        <v>80</v>
      </c>
    </row>
    <row r="8" spans="3:5" x14ac:dyDescent="0.25">
      <c r="C8" s="4" t="s">
        <v>4</v>
      </c>
      <c r="D8" s="4" t="s">
        <v>5</v>
      </c>
      <c r="E8" s="4" t="s">
        <v>15</v>
      </c>
    </row>
    <row r="9" spans="3:5" x14ac:dyDescent="0.25">
      <c r="C9" s="2" t="s">
        <v>3</v>
      </c>
      <c r="D9" s="3">
        <f>D3</f>
        <v>45023</v>
      </c>
      <c r="E9" s="14">
        <f>D2*D4*-1</f>
        <v>-992.17</v>
      </c>
    </row>
    <row r="10" spans="3:5" x14ac:dyDescent="0.25">
      <c r="C10" s="2" t="s">
        <v>16</v>
      </c>
      <c r="D10" s="8">
        <v>45182</v>
      </c>
      <c r="E10" s="14">
        <f>$D$6*$D$4</f>
        <v>80</v>
      </c>
    </row>
    <row r="11" spans="3:5" x14ac:dyDescent="0.25">
      <c r="C11" s="2" t="s">
        <v>17</v>
      </c>
      <c r="D11" s="8">
        <v>45364</v>
      </c>
      <c r="E11" s="14">
        <f>D6*D4</f>
        <v>80</v>
      </c>
    </row>
    <row r="12" spans="3:5" x14ac:dyDescent="0.25">
      <c r="C12" s="2" t="s">
        <v>18</v>
      </c>
      <c r="D12" s="8">
        <v>45364</v>
      </c>
      <c r="E12" s="14">
        <f>1000*D4</f>
        <v>1000</v>
      </c>
    </row>
    <row r="13" spans="3:5" x14ac:dyDescent="0.25">
      <c r="C13" s="16" t="s">
        <v>20</v>
      </c>
      <c r="D13" s="17"/>
      <c r="E13" s="14">
        <f>E12+E11+E9+E10</f>
        <v>167.83000000000004</v>
      </c>
    </row>
    <row r="15" spans="3:5" ht="15.75" thickBot="1" x14ac:dyDescent="0.3"/>
    <row r="16" spans="3:5" ht="15.75" thickBot="1" x14ac:dyDescent="0.3">
      <c r="C16" t="s">
        <v>19</v>
      </c>
      <c r="E16" s="29">
        <f>XIRR(E9:E12,D9:D12)</f>
        <v>0.18999356627464289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C4C97-9851-4AFC-8DE6-D6748A0163E1}">
  <dimension ref="C1:H18"/>
  <sheetViews>
    <sheetView workbookViewId="0">
      <selection activeCell="F2" sqref="F2"/>
    </sheetView>
  </sheetViews>
  <sheetFormatPr defaultRowHeight="15" x14ac:dyDescent="0.25"/>
  <cols>
    <col min="3" max="3" width="28" customWidth="1"/>
    <col min="4" max="4" width="15.7109375" customWidth="1"/>
  </cols>
  <sheetData>
    <row r="1" spans="3:8" ht="15.75" x14ac:dyDescent="0.25">
      <c r="C1" s="11" t="s">
        <v>21</v>
      </c>
    </row>
    <row r="2" spans="3:8" ht="17.25" x14ac:dyDescent="0.25">
      <c r="C2" s="2" t="s">
        <v>0</v>
      </c>
      <c r="D2" s="12">
        <v>940.12</v>
      </c>
      <c r="H2" s="20"/>
    </row>
    <row r="3" spans="3:8" x14ac:dyDescent="0.25">
      <c r="C3" s="2" t="s">
        <v>1</v>
      </c>
      <c r="D3" s="3">
        <v>45023</v>
      </c>
    </row>
    <row r="4" spans="3:8" x14ac:dyDescent="0.25">
      <c r="C4" s="2" t="s">
        <v>2</v>
      </c>
      <c r="D4" s="2">
        <v>1</v>
      </c>
    </row>
    <row r="5" spans="3:8" x14ac:dyDescent="0.25">
      <c r="C5" s="2" t="s">
        <v>14</v>
      </c>
      <c r="D5" s="19">
        <f>D2*D4</f>
        <v>940.12</v>
      </c>
    </row>
    <row r="6" spans="3:8" x14ac:dyDescent="0.25">
      <c r="C6" s="18" t="s">
        <v>16</v>
      </c>
      <c r="D6" s="19">
        <v>79.2</v>
      </c>
    </row>
    <row r="8" spans="3:8" x14ac:dyDescent="0.25">
      <c r="C8" s="4" t="s">
        <v>4</v>
      </c>
      <c r="D8" s="4" t="s">
        <v>5</v>
      </c>
      <c r="E8" s="4" t="s">
        <v>15</v>
      </c>
    </row>
    <row r="9" spans="3:8" x14ac:dyDescent="0.25">
      <c r="C9" s="2" t="s">
        <v>3</v>
      </c>
      <c r="D9" s="3">
        <f>D3</f>
        <v>45023</v>
      </c>
      <c r="E9" s="14">
        <f>D2*D4*-1</f>
        <v>-940.12</v>
      </c>
    </row>
    <row r="10" spans="3:8" x14ac:dyDescent="0.25">
      <c r="C10" s="2" t="s">
        <v>16</v>
      </c>
      <c r="D10" s="15">
        <v>45168</v>
      </c>
      <c r="E10" s="14">
        <f t="shared" ref="E10" si="0">$D$6*$D$4</f>
        <v>79.2</v>
      </c>
    </row>
    <row r="11" spans="3:8" x14ac:dyDescent="0.25">
      <c r="C11" s="2" t="s">
        <v>16</v>
      </c>
      <c r="D11" s="8">
        <v>45350</v>
      </c>
      <c r="E11" s="14">
        <f>$D$6*$D$4</f>
        <v>79.2</v>
      </c>
    </row>
    <row r="12" spans="3:8" x14ac:dyDescent="0.25">
      <c r="C12" s="2" t="s">
        <v>16</v>
      </c>
      <c r="D12" s="8">
        <v>45532</v>
      </c>
      <c r="E12" s="14">
        <f>$D$6*$D$4</f>
        <v>79.2</v>
      </c>
    </row>
    <row r="13" spans="3:8" x14ac:dyDescent="0.25">
      <c r="C13" s="2" t="s">
        <v>17</v>
      </c>
      <c r="D13" s="15">
        <v>45714</v>
      </c>
      <c r="E13" s="14">
        <f>D6*D4</f>
        <v>79.2</v>
      </c>
    </row>
    <row r="14" spans="3:8" x14ac:dyDescent="0.25">
      <c r="C14" s="2" t="s">
        <v>18</v>
      </c>
      <c r="D14" s="15">
        <v>45714</v>
      </c>
      <c r="E14" s="14">
        <f>1000*D4</f>
        <v>1000</v>
      </c>
    </row>
    <row r="15" spans="3:8" x14ac:dyDescent="0.25">
      <c r="C15" s="16" t="s">
        <v>20</v>
      </c>
      <c r="D15" s="17"/>
      <c r="E15" s="14">
        <f>E14+E13+E9+E10+E11+E12</f>
        <v>376.68</v>
      </c>
    </row>
    <row r="17" spans="3:5" ht="15.75" thickBot="1" x14ac:dyDescent="0.3"/>
    <row r="18" spans="3:5" ht="15.75" thickBot="1" x14ac:dyDescent="0.3">
      <c r="C18" t="s">
        <v>19</v>
      </c>
      <c r="E18" s="29">
        <f>XIRR(E9:E14,D9:D14)</f>
        <v>0.22000350356101986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9C21-A575-4625-AF20-66E1CAEE93CF}">
  <dimension ref="B1:D17"/>
  <sheetViews>
    <sheetView workbookViewId="0">
      <selection activeCell="D15" sqref="D15"/>
    </sheetView>
  </sheetViews>
  <sheetFormatPr defaultRowHeight="15" x14ac:dyDescent="0.25"/>
  <cols>
    <col min="2" max="2" width="38" bestFit="1" customWidth="1"/>
    <col min="3" max="3" width="10.140625" bestFit="1" customWidth="1"/>
    <col min="4" max="4" width="10.85546875" bestFit="1" customWidth="1"/>
  </cols>
  <sheetData>
    <row r="1" spans="2:4" x14ac:dyDescent="0.25">
      <c r="B1" t="s">
        <v>34</v>
      </c>
    </row>
    <row r="2" spans="2:4" x14ac:dyDescent="0.25">
      <c r="B2" s="32" t="s">
        <v>35</v>
      </c>
      <c r="C2" s="33"/>
      <c r="D2" s="33"/>
    </row>
    <row r="3" spans="2:4" x14ac:dyDescent="0.25">
      <c r="B3" s="32" t="s">
        <v>36</v>
      </c>
      <c r="C3">
        <v>1060.98</v>
      </c>
    </row>
    <row r="4" spans="2:4" x14ac:dyDescent="0.25">
      <c r="B4" t="s">
        <v>37</v>
      </c>
      <c r="C4">
        <v>1</v>
      </c>
    </row>
    <row r="5" spans="2:4" x14ac:dyDescent="0.25">
      <c r="B5" t="s">
        <v>16</v>
      </c>
      <c r="C5">
        <v>98.75</v>
      </c>
      <c r="D5" s="34"/>
    </row>
    <row r="6" spans="2:4" x14ac:dyDescent="0.25">
      <c r="B6" s="4" t="s">
        <v>4</v>
      </c>
      <c r="C6" s="4" t="s">
        <v>5</v>
      </c>
      <c r="D6" s="4" t="s">
        <v>15</v>
      </c>
    </row>
    <row r="7" spans="2:4" x14ac:dyDescent="0.25">
      <c r="B7" t="s">
        <v>3</v>
      </c>
      <c r="C7" s="8">
        <v>45075</v>
      </c>
      <c r="D7" s="35">
        <f>C4*C3*-1</f>
        <v>-1060.98</v>
      </c>
    </row>
    <row r="8" spans="2:4" x14ac:dyDescent="0.25">
      <c r="B8" t="s">
        <v>16</v>
      </c>
      <c r="C8" s="8">
        <v>45161</v>
      </c>
      <c r="D8" s="35">
        <f t="shared" ref="D8:D13" si="0">$C$5*$C$4</f>
        <v>98.75</v>
      </c>
    </row>
    <row r="9" spans="2:4" x14ac:dyDescent="0.25">
      <c r="B9" t="s">
        <v>16</v>
      </c>
      <c r="C9" s="8">
        <f>C8+182</f>
        <v>45343</v>
      </c>
      <c r="D9" s="35">
        <f t="shared" si="0"/>
        <v>98.75</v>
      </c>
    </row>
    <row r="10" spans="2:4" x14ac:dyDescent="0.25">
      <c r="B10" t="s">
        <v>16</v>
      </c>
      <c r="C10" s="8">
        <f>C9+182</f>
        <v>45525</v>
      </c>
      <c r="D10" s="35">
        <f t="shared" si="0"/>
        <v>98.75</v>
      </c>
    </row>
    <row r="11" spans="2:4" x14ac:dyDescent="0.25">
      <c r="B11" t="s">
        <v>16</v>
      </c>
      <c r="C11" s="8">
        <f t="shared" ref="C11:C13" si="1">C10+182</f>
        <v>45707</v>
      </c>
      <c r="D11" s="35">
        <f t="shared" si="0"/>
        <v>98.75</v>
      </c>
    </row>
    <row r="12" spans="2:4" x14ac:dyDescent="0.25">
      <c r="B12" t="s">
        <v>16</v>
      </c>
      <c r="C12" s="8">
        <f t="shared" si="1"/>
        <v>45889</v>
      </c>
      <c r="D12" s="35">
        <f t="shared" si="0"/>
        <v>98.75</v>
      </c>
    </row>
    <row r="13" spans="2:4" x14ac:dyDescent="0.25">
      <c r="B13" t="s">
        <v>16</v>
      </c>
      <c r="C13" s="8">
        <f t="shared" si="1"/>
        <v>46071</v>
      </c>
      <c r="D13" s="35">
        <f t="shared" si="0"/>
        <v>98.75</v>
      </c>
    </row>
    <row r="14" spans="2:4" x14ac:dyDescent="0.25">
      <c r="B14" t="s">
        <v>18</v>
      </c>
      <c r="C14" s="8">
        <f>C13</f>
        <v>46071</v>
      </c>
      <c r="D14" s="35">
        <f>C4*1000</f>
        <v>1000</v>
      </c>
    </row>
    <row r="15" spans="2:4" x14ac:dyDescent="0.25">
      <c r="B15" s="16" t="s">
        <v>20</v>
      </c>
      <c r="C15" s="17"/>
      <c r="D15" s="36">
        <f>SUM(D7:D14)</f>
        <v>531.52</v>
      </c>
    </row>
    <row r="17" spans="2:4" x14ac:dyDescent="0.25">
      <c r="B17" t="s">
        <v>19</v>
      </c>
      <c r="D17" s="34">
        <f>XIRR(D7:D14,C7:C14)</f>
        <v>0.20249934792518612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UA4000213227</vt:lpstr>
      <vt:lpstr>UA4000226286</vt:lpstr>
      <vt:lpstr>UA4000226260</vt:lpstr>
      <vt:lpstr>UA4000206460</vt:lpstr>
      <vt:lpstr>UA4000173371</vt:lpstr>
      <vt:lpstr>UA4000224380</vt:lpstr>
      <vt:lpstr>UA4000226450</vt:lpstr>
      <vt:lpstr>UA4000204150</vt:lpstr>
      <vt:lpstr>UA4000227490</vt:lpstr>
      <vt:lpstr>UA4000207518</vt:lpstr>
      <vt:lpstr>UA4000227656</vt:lpstr>
      <vt:lpstr>$UA4000227052</vt:lpstr>
      <vt:lpstr>$UA4000227300</vt:lpstr>
      <vt:lpstr>€UA4000227136</vt:lpstr>
      <vt:lpstr>UA4000228043</vt:lpstr>
      <vt:lpstr>UA4000228449</vt:lpstr>
      <vt:lpstr>207880</vt:lpstr>
      <vt:lpstr>187207</vt:lpstr>
      <vt:lpstr>222152</vt:lpstr>
      <vt:lpstr>228811</vt:lpstr>
      <vt:lpstr>228381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Латинін Олександр Сергійович</dc:creator>
  <cp:lastModifiedBy>Копил Анна Володимирівна</cp:lastModifiedBy>
  <dcterms:created xsi:type="dcterms:W3CDTF">2023-02-09T09:02:38Z</dcterms:created>
  <dcterms:modified xsi:type="dcterms:W3CDTF">2023-10-17T06:34:10Z</dcterms:modified>
</cp:coreProperties>
</file>